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tabRatio="803" activeTab="0"/>
  </bookViews>
  <sheets>
    <sheet name="1-ԱՄՓՈՓ" sheetId="1" r:id="rId1"/>
    <sheet name="2-ԸՆԴԱՄԵՆԸ ԾԱԽՍԵՐ" sheetId="2" r:id="rId2"/>
    <sheet name="3-Ծախսերի բացվածք" sheetId="3" r:id="rId3"/>
    <sheet name="4-ԿԱՊ" sheetId="4" r:id="rId4"/>
    <sheet name="5-դատդեպ-փոստային" sheetId="5" r:id="rId5"/>
    <sheet name="6-դատդեպ-կապ" sheetId="6" r:id="rId6"/>
    <sheet name="7-էլ-էներգիա" sheetId="7" r:id="rId7"/>
    <sheet name="8-էլ-էներգիա-ջեռուցում" sheetId="8" r:id="rId8"/>
    <sheet name="9-գազով ջեռուցում" sheetId="9" r:id="rId9"/>
    <sheet name="10-գործուղում" sheetId="10" r:id="rId10"/>
    <sheet name="11-ավտոմեքենա" sheetId="11" r:id="rId11"/>
    <sheet name="12-վարչական սարքավորումներ" sheetId="12" r:id="rId12"/>
    <sheet name="13համազգեստ" sheetId="13" r:id="rId13"/>
    <sheet name="14տարածքներ" sheetId="14" r:id="rId14"/>
    <sheet name="15ընթացիկ նորոգում" sheetId="15" r:id="rId15"/>
    <sheet name="16վերապատրաստում" sheetId="16" r:id="rId16"/>
    <sheet name="17կառուցվածք" sheetId="17" r:id="rId17"/>
    <sheet name="19հարկ-մաքս" sheetId="18" state="hidden" r:id="rId18"/>
    <sheet name="20ԱԳՆ" sheetId="19" state="hidden" r:id="rId19"/>
    <sheet name="21հարկադիր" sheetId="20" state="hidden" r:id="rId20"/>
    <sheet name="22դատավորներ" sheetId="21" state="hidden" r:id="rId21"/>
    <sheet name="23դատ.ծառ." sheetId="22" state="hidden" r:id="rId22"/>
    <sheet name="24դատ.կարգադրիչ" sheetId="23" state="hidden" r:id="rId23"/>
    <sheet name="25դատախազ" sheetId="24" state="hidden" r:id="rId24"/>
    <sheet name="26դատախազ-պետծառ" sheetId="25" state="hidden" r:id="rId25"/>
    <sheet name="27Հակակոռուպ.կոմ" sheetId="26" state="hidden" r:id="rId26"/>
    <sheet name="28ՀԿ-աշխատակազմ" sheetId="27" r:id="rId27"/>
    <sheet name="29Քննչական" sheetId="28" r:id="rId28"/>
    <sheet name="30ՔԿ-դեպարտամենտ" sheetId="29" r:id="rId29"/>
    <sheet name="31աշխատավարձի ֆոնդ" sheetId="30" r:id="rId30"/>
  </sheets>
  <definedNames>
    <definedName name="_xlnm.Print_Titles" localSheetId="1">'2-ԸՆԴԱՄԵՆԸ ԾԱԽՍԵՐ'!$6:$8</definedName>
  </definedNames>
  <calcPr fullCalcOnLoad="1"/>
</workbook>
</file>

<file path=xl/sharedStrings.xml><?xml version="1.0" encoding="utf-8"?>
<sst xmlns="http://schemas.openxmlformats.org/spreadsheetml/2006/main" count="3323" uniqueCount="889">
  <si>
    <t>.</t>
  </si>
  <si>
    <t>x</t>
  </si>
  <si>
    <t>I</t>
  </si>
  <si>
    <t>II</t>
  </si>
  <si>
    <t>III</t>
  </si>
  <si>
    <t>NN</t>
  </si>
  <si>
    <t>*</t>
  </si>
  <si>
    <t>N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</si>
  <si>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</si>
  <si>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</si>
  <si>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</si>
  <si>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</si>
  <si>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</si>
  <si>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</si>
  <si>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</si>
  <si>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</si>
  <si>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</si>
  <si>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</si>
  <si>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O</t>
  </si>
  <si>
    <t>Q</t>
  </si>
  <si>
    <t>R</t>
  </si>
  <si>
    <t>S</t>
  </si>
  <si>
    <t>T</t>
  </si>
  <si>
    <t>U</t>
  </si>
  <si>
    <t>V</t>
  </si>
  <si>
    <t>W</t>
  </si>
  <si>
    <t xml:space="preserve">Ձև N  1 </t>
  </si>
  <si>
    <t>Կառավարման  ապարատ</t>
  </si>
  <si>
    <t xml:space="preserve">Հայտատուի  անվանումը </t>
  </si>
  <si>
    <t>հաստատված բյուջե</t>
  </si>
  <si>
    <t>բյուջետային  հայտ</t>
  </si>
  <si>
    <t>Ծառայողական  ավտոմեքենաների  քանակը</t>
  </si>
  <si>
    <t>ԸՆԴԱՄԵՆԸ  ԾԱԽՍԵՐ</t>
  </si>
  <si>
    <t xml:space="preserve">Ձև N  2 </t>
  </si>
  <si>
    <t>կոդը</t>
  </si>
  <si>
    <t>ԸՆԹԱՑԻԿ  ԾԱԽՍԵՐ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</si>
  <si>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</si>
  <si>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</si>
  <si>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-Քաղաքացիական, դատական և պետական ծառայողների պարգևատրում </t>
  </si>
  <si>
    <t>Էներգետիկ ծառայություններ</t>
  </si>
  <si>
    <t>Կոմունալ ծառայություններ</t>
  </si>
  <si>
    <t>Ջրամատակարարման և ջրահեռացման ծառայություններ</t>
  </si>
  <si>
    <t>Կապի ծառայություններ</t>
  </si>
  <si>
    <t>Ապահովագրական ծախսեր</t>
  </si>
  <si>
    <t>Գույքի և սարքավորումների վարձակալություն</t>
  </si>
  <si>
    <t>Արտագերատեսչական ծախսեր</t>
  </si>
  <si>
    <t>Ներքին  գործուղումներ</t>
  </si>
  <si>
    <t>Արտասահմանյան գործուղումների գծով ծախսեր</t>
  </si>
  <si>
    <t>Վարչական ծառայություններ</t>
  </si>
  <si>
    <t>Համակարգչային ծառայություններ</t>
  </si>
  <si>
    <t>Տեղեկատվական ծառայություններ</t>
  </si>
  <si>
    <t>Կառավարչական ծառայություններ</t>
  </si>
  <si>
    <t>Կենցաղային և հանրային սննդի ծառայություններ</t>
  </si>
  <si>
    <t>Ներկայացուցչական  ծախսեր</t>
  </si>
  <si>
    <t>Ընդհանուր բնույթի այլ ծառայություններ</t>
  </si>
  <si>
    <t>Մասնագիտական ծառայություններ</t>
  </si>
  <si>
    <t>Շենքերի և կառույցների ընթացիկ նորոգում և պահպանում</t>
  </si>
  <si>
    <t>Մեքենաների և սարքավորումների ընթացիկ նորոգում և պահպանում</t>
  </si>
  <si>
    <t>Ավտոմեքենաների ընթացիկ նորոգում և պահպանում</t>
  </si>
  <si>
    <t>Սարքավորումների ընթացիկ նորոգում և պահպանում</t>
  </si>
  <si>
    <t>Գրասենյակային նյութեր և հագուստ</t>
  </si>
  <si>
    <t>Գրասենյակային պիտույքներ</t>
  </si>
  <si>
    <t>Հագուստ և համազգեստ</t>
  </si>
  <si>
    <t>Հատուկ նպատակային այլ նյութեր</t>
  </si>
  <si>
    <t>Սուբսիդիաներ ոչ ֆինանսական պետական կազմակերպություններին</t>
  </si>
  <si>
    <t>Ընթացիկ դրամաշնորհներ միջազգային կազմակերպություններին</t>
  </si>
  <si>
    <t>Այլ նպաստներ բյուջեից</t>
  </si>
  <si>
    <t>Այլ հարկեր</t>
  </si>
  <si>
    <t>Պարտադիր վճարներ</t>
  </si>
  <si>
    <t>Այլ  ծախսեր</t>
  </si>
  <si>
    <t>Պահուստային միջոցներ</t>
  </si>
  <si>
    <t>այդ  թվում`</t>
  </si>
  <si>
    <t xml:space="preserve"> ՈՉ ՖԻՆԱՆՍԱԿԱՆ ԱԿՏԻՎՆԵՐԻ ԳԾՈՎ ԾԱԽՍԵՐ</t>
  </si>
  <si>
    <t xml:space="preserve">Տրանսպորտային սարքավորումներ </t>
  </si>
  <si>
    <t>Վարչական  սարքավորումներ</t>
  </si>
  <si>
    <t>Այլ մեքենաներ և սարքավորումներ</t>
  </si>
  <si>
    <t xml:space="preserve">Ոչ նյութական հիմնական միջոցներ </t>
  </si>
  <si>
    <t>Հ Ա Շ Վ Ա Ր Կ</t>
  </si>
  <si>
    <t>Բաժանորդային վարձ</t>
  </si>
  <si>
    <t xml:space="preserve"> Հեռախոսային խոսակցություններ</t>
  </si>
  <si>
    <t xml:space="preserve">Փոքր ունակությամբ (PABX) հեռախոսակայան ներ չշահագործող մարմին ների սովորական հեռախո սի բաժանորդային վարձ (տարեկան) </t>
  </si>
  <si>
    <t xml:space="preserve">Փոքր ունակությամբ (PABX) հեռախոսակայան ներ շահագործող մարմին ների սովորական հեռախո սի բաժանորդային վարձ (տարեկան) </t>
  </si>
  <si>
    <t>Ընդամենը սովորական հեռախոսի բաժանորդային վարձ (տարեկան)</t>
  </si>
  <si>
    <t>քանակը</t>
  </si>
  <si>
    <t>(դրամ)</t>
  </si>
  <si>
    <t xml:space="preserve">տեղական ելից հեռախոսային խոսակցություններ </t>
  </si>
  <si>
    <t xml:space="preserve"> (րոպե)</t>
  </si>
  <si>
    <t>դրամ</t>
  </si>
  <si>
    <t xml:space="preserve">Ընդամենը հեռախոսային խոսակցություն ների համար սահմանվող ամսական վճար </t>
  </si>
  <si>
    <t xml:space="preserve">Հեռախոսային խոսակցություն ների տարեկան սահմանաչափ </t>
  </si>
  <si>
    <t>Փոստային կապի ծառայություններ</t>
  </si>
  <si>
    <t>Ընդամենը կապի ծառայությունների վճարներ (տարեկան)</t>
  </si>
  <si>
    <t>Հաստիքը  կամ  ստորաբաժանումը</t>
  </si>
  <si>
    <t>Պետական մարմին - ընդամենը աշխատողների թիվը</t>
  </si>
  <si>
    <t>Ղեկավար</t>
  </si>
  <si>
    <t>Ղեկավարի տեղակալ /անդամներ/</t>
  </si>
  <si>
    <t>Ղեկավարի խորհրդական</t>
  </si>
  <si>
    <t>Ղեկավարի օգնական</t>
  </si>
  <si>
    <t>Ղեկավարի մամուլի քարտուղար</t>
  </si>
  <si>
    <t>Աշխատակազմի ղեկավար</t>
  </si>
  <si>
    <t>Աշխատակազմի ղեկավարի տեղակալ</t>
  </si>
  <si>
    <t>Աշխատակազմի առանձնացված ստորաբաժանման ղեկավար</t>
  </si>
  <si>
    <t>Աշխատակազմի առանձնացված ստորաբաժանման տարածքային մարմնի ղեկավար</t>
  </si>
  <si>
    <t>Աշխատակազմի առանձնացված ստորաբաժանում</t>
  </si>
  <si>
    <t>Աշխատակազմի առանձնացված ստորաբաժանման տարածքային մարմին</t>
  </si>
  <si>
    <t>Աշխատակազմի կառուցվածքային ստորաբաժանման ղեկավար</t>
  </si>
  <si>
    <t>Աշխատակազմի արտաքին կապերի վարչություն</t>
  </si>
  <si>
    <t>Աշխատակազմի վարչություն /քարտուղարություն/</t>
  </si>
  <si>
    <t>Աշխատակազմի ինքնուրույն բաժին</t>
  </si>
  <si>
    <t>Աշխատակազմի քարտուղարություն</t>
  </si>
  <si>
    <t>Տեխնիկական սպասարկում իրականացնող անձնակազմ</t>
  </si>
  <si>
    <t>Յուրաքանչյուր 4 կամ 5 միավորի համար մեկական հեռախոսագիծ (բացառությամբ տեխնիկական սպասարկողների)</t>
  </si>
  <si>
    <t>Ընդամենը</t>
  </si>
  <si>
    <t>հ/հ</t>
  </si>
  <si>
    <t>Ձև N 6</t>
  </si>
  <si>
    <t>տարբերություն</t>
  </si>
  <si>
    <t>Դատական իշխանության մարմնի անվանումը</t>
  </si>
  <si>
    <t>Հ/Հ</t>
  </si>
  <si>
    <t>գործերի
քանակը</t>
  </si>
  <si>
    <t>մեկ գործի համար ուղարկվող 
փաստաթղթերի 
քանակը</t>
  </si>
  <si>
    <t>ուղարկվող մեկ փաստաթղթի 
միջին արժեքը</t>
  </si>
  <si>
    <t>մեկ գործի արժեքը</t>
  </si>
  <si>
    <t>Ընդամենը տարեկան 
 ծախսեր</t>
  </si>
  <si>
    <t>գործերի
քանակը (ս3-ս8)</t>
  </si>
  <si>
    <t>Ընդամենը տարեկան 
 ծախսեր (ս7-ս9)</t>
  </si>
  <si>
    <t>Այդ թվում`</t>
  </si>
  <si>
    <t>Ձև N 7</t>
  </si>
  <si>
    <t xml:space="preserve">Սահմանված րոպե </t>
  </si>
  <si>
    <t>Հաստիքի անվանումը</t>
  </si>
  <si>
    <t xml:space="preserve">Հաստ.միավ.թիվը </t>
  </si>
  <si>
    <t>հեռ. քան</t>
  </si>
  <si>
    <t>ամս. բաժ.  վճար</t>
  </si>
  <si>
    <t>հասանելիք րոպե</t>
  </si>
  <si>
    <t>միջքաղ.և բջջ.ցանց, միավ.</t>
  </si>
  <si>
    <t>միջազգային,միավոր</t>
  </si>
  <si>
    <t>միջքաղ., միջազգայ. հեռ.համար</t>
  </si>
  <si>
    <t>Փոստային</t>
  </si>
  <si>
    <t>Ինտերնետ</t>
  </si>
  <si>
    <t>Իրտեկ</t>
  </si>
  <si>
    <t>Ձև N 8</t>
  </si>
  <si>
    <t>Համակար     գիչների քանակը  (հատ)</t>
  </si>
  <si>
    <t xml:space="preserve">Հզորությունը </t>
  </si>
  <si>
    <t>Շահագործ  ման ժամերի տարեկան քանակը</t>
  </si>
  <si>
    <t>Շենքերի և շինություն ների մակերեսը (քառ/մետր)</t>
  </si>
  <si>
    <t>Տարեկան ծախսի նորմը (կվտ.ժ)</t>
  </si>
  <si>
    <t>Ընդամենը  տարեկան ծախսի նորմը (կվտ.ժ)</t>
  </si>
  <si>
    <t>Ընդամենը էլեկտրաէներ  գիայի ծախս               (հազ. դրամ)</t>
  </si>
  <si>
    <t xml:space="preserve"> Այլ հատուկ սարքեր /վերելակներ, ներքին հեռախոսակայաններ, արտաքին լուսավորություն և այլն/</t>
  </si>
  <si>
    <t>Լուսավորության և կենցաղային սարքերի ծախսի, առանց օդի լավորակման դեպքում` շենքերի և շինությունների 1 քառ/մետր մակերեսի համար</t>
  </si>
  <si>
    <t>Համակարգիչների` 1 հատի համար, որը ներառում է տպիչ սարքերի և այլ կազմտեխնիկայի ծախսը, 8-ժամյա աշխատանքային օրվա համար</t>
  </si>
  <si>
    <t>այդ թվում`</t>
  </si>
  <si>
    <t>Ձև N 9</t>
  </si>
  <si>
    <t>Բնակավայրը</t>
  </si>
  <si>
    <t>Շենքի տեսակը  (քար / պանելային,   միաձույլ)</t>
  </si>
  <si>
    <t xml:space="preserve">Շենքի ծավալը (խոր/մետր) հաշվարկված արտաքին չափերով </t>
  </si>
  <si>
    <t>այդ թվում` զբաղեցրած տարածքի ծավալը (խոր. մետր)</t>
  </si>
  <si>
    <t xml:space="preserve">քար </t>
  </si>
  <si>
    <t>պանելային,      միաձույլ</t>
  </si>
  <si>
    <t>Ընդամենը ջեռուցման համար էլեկտրաէներգիայի ծախս               (հազ. դրամ)</t>
  </si>
  <si>
    <t>Ձև N 10</t>
  </si>
  <si>
    <t>Շենքի տեսակը  (քար / պանելային,  միաձույլ)</t>
  </si>
  <si>
    <t xml:space="preserve">Շենքի ընդհանուր ծավալը (խոր/մետր) հաշվարկված արտաքին չափերով </t>
  </si>
  <si>
    <t>Ջերմային էներգիայի տարեկան ծախսի նորմը                   (Գկալ/ խոր.մետր)</t>
  </si>
  <si>
    <t>Ընդամենը  տարեկան ծախսի նորմը (Գկալ/ խոր.մետր)</t>
  </si>
  <si>
    <t xml:space="preserve"> Բնական գազով աշխատող կաթսաներ (խոր/մետր)</t>
  </si>
  <si>
    <t>Բնական գազով աշխատող անհատական ջեռուցիչ սարքեր, վառարաններ</t>
  </si>
  <si>
    <t>Հեղուկ վառելիք անհատական ջեռուցիչ սարքերի, վառարանների համար (կգ)</t>
  </si>
  <si>
    <t>Ընդամենը  տարեկան ծախս          (Գկալ/ խոր.մետր)</t>
  </si>
  <si>
    <t>Սակագինը (հազ. դրամ)</t>
  </si>
  <si>
    <t>Ընդամենը ջեռուցման  ծախս                        (հազ. դրամ)</t>
  </si>
  <si>
    <t>պանելային,  միաձույլ</t>
  </si>
  <si>
    <t>ՀՀ կառավարության 2005 թվականի ապրիլի 28-ի N 629-Ն որոշման պահանջներին համապատասխան:</t>
  </si>
  <si>
    <t>N 1,2 և 3 ձևերը լրացվում են`</t>
  </si>
  <si>
    <t>Ձև N 11</t>
  </si>
  <si>
    <t>Տ Ե Ղ Ե Կ Ա Ն Ք</t>
  </si>
  <si>
    <t xml:space="preserve">գործուղման ծախսերի հաշվարկման վերաբերյալ </t>
  </si>
  <si>
    <t xml:space="preserve">հազ. դրամ </t>
  </si>
  <si>
    <t>Գործուղման վայրեր</t>
  </si>
  <si>
    <t>Գործուղման տևողությունը</t>
  </si>
  <si>
    <t>Գործուղման մեկնողների թիվը</t>
  </si>
  <si>
    <t>Օրապահիկ</t>
  </si>
  <si>
    <t>Վճարը 1 օրվա համար</t>
  </si>
  <si>
    <t>Ճանապարհածախսը  1 անձի համար մեկ ուղղությամբ</t>
  </si>
  <si>
    <t>Ընդամենը ծախսեր</t>
  </si>
  <si>
    <t>Գիշերավարձ</t>
  </si>
  <si>
    <t>Ճանապարհածախս              1 անձի համար մեկ ուղղությամբ</t>
  </si>
  <si>
    <t xml:space="preserve">Ծախսերի տարբերու թյունը             </t>
  </si>
  <si>
    <t>Ձև N 12</t>
  </si>
  <si>
    <t>Ավտոմեքենայի  մակնիշը</t>
  </si>
  <si>
    <t>Թողարկման տարեթիվը</t>
  </si>
  <si>
    <t>Ձեռքբերման արժեքը   /հազ.դրամ/</t>
  </si>
  <si>
    <t>Հաշվեկշռային (մնացոր դային)  արժեքը /հազ.դրամ/</t>
  </si>
  <si>
    <t>Քանակը</t>
  </si>
  <si>
    <t>Մեկ միավորի գինը     /հազ.  դրամ/</t>
  </si>
  <si>
    <t>Ընդամենը ծախսեր /հազ.  դրամ/</t>
  </si>
  <si>
    <t>Առկա մեքենաների թիվը` ընդամենը -____</t>
  </si>
  <si>
    <t xml:space="preserve">Այդ թվում` </t>
  </si>
  <si>
    <t>Ձև N 13</t>
  </si>
  <si>
    <t>Չափի միավորը</t>
  </si>
  <si>
    <t>Ձեռքբեր ման  տարեթիվը</t>
  </si>
  <si>
    <t>Սկզբնական արժեքը   /հազ.դրամ/</t>
  </si>
  <si>
    <t xml:space="preserve">ՙ'Հայաստանի Հանրապետության պետական մարմինների գծով Հայաստանի Հանրապետության պետական բյուջեի նախագծում բյուջետային ծախսերի առանձին տեսակների` ջեռուցման, վառելիքի և էլեկտրաէներգիայի ձեռք բերման ծավալների հաշվարկման հիմքում դրվող նորմաները հաստատելու մասին՚ </t>
  </si>
  <si>
    <t>Ձև N 15</t>
  </si>
  <si>
    <t>Համազգեստի տարրերը</t>
  </si>
  <si>
    <t>Տվյալ համա զգեստը կրողների թիվը</t>
  </si>
  <si>
    <t>Կրման ժամկետը (տարի)</t>
  </si>
  <si>
    <t>Քանակը մեկ մարդու համար</t>
  </si>
  <si>
    <t xml:space="preserve">Մեկ   միավորի  գինը </t>
  </si>
  <si>
    <t>տարեթիվը</t>
  </si>
  <si>
    <t>Ընդամենը գումարը</t>
  </si>
  <si>
    <t>Ձեռքբերման</t>
  </si>
  <si>
    <t xml:space="preserve">Կարող է կրել մինչև </t>
  </si>
  <si>
    <t xml:space="preserve">Տարբերությունը            </t>
  </si>
  <si>
    <t xml:space="preserve">
Ընդամենը</t>
  </si>
  <si>
    <t>Կառուցվածքային ստորաբաժանումների անվանումը</t>
  </si>
  <si>
    <t>Հաստիքային միավորների թիվը</t>
  </si>
  <si>
    <t xml:space="preserve">Վարչություններ </t>
  </si>
  <si>
    <t>Քարտուղարություն</t>
  </si>
  <si>
    <t>Բաժիններ</t>
  </si>
  <si>
    <t>Ձև N 17</t>
  </si>
  <si>
    <t>/դրամ/</t>
  </si>
  <si>
    <t>Տարբերությունը</t>
  </si>
  <si>
    <t>Հաստիքային ցուցակի համեմատական</t>
  </si>
  <si>
    <t>Անուն, Ազգանուն</t>
  </si>
  <si>
    <t>Պաշտոնի անվանումը</t>
  </si>
  <si>
    <t>Պաշտոնի    կոդը</t>
  </si>
  <si>
    <t>Տվյալ պաշտոնում աշխատան քային ստաժը</t>
  </si>
  <si>
    <t>Բարձր լեռնային վայրերում աշխատելու համար հավելում</t>
  </si>
  <si>
    <t>Այլ հավելա վճարներ</t>
  </si>
  <si>
    <t>Ընդամենը ամսական աշխատա վարձի ֆոնդ  /ս.8+ս.9+ս.10/</t>
  </si>
  <si>
    <t xml:space="preserve">Ըստ հաստատված կառուցվածքային ստորաբաժանումների </t>
  </si>
  <si>
    <t>Վարչություն /բաժին/</t>
  </si>
  <si>
    <t>Ընդամենը ըստ ստորաբաժանման</t>
  </si>
  <si>
    <t>Ընդամենը  ըստ  պետական կառավարման  մարմնի</t>
  </si>
  <si>
    <t>Հաստիքային ցուցակը կազմել ըստ հաստատված կառուցվածքային ստորաբաժանումների</t>
  </si>
  <si>
    <t>Քաղաքացիական ծառայողներ</t>
  </si>
  <si>
    <t>Ընդամենը քաղաքացիական ծառայողներ</t>
  </si>
  <si>
    <t>Ընդամենը  ըստ  նախարարության</t>
  </si>
  <si>
    <t>Ձև N 19</t>
  </si>
  <si>
    <t>Դիվանագիտական ծառայողներ</t>
  </si>
  <si>
    <t>Ընդամենը դիվանագիտական  ծառայողներ</t>
  </si>
  <si>
    <t>Ընդամենը հարկային, մաքսային ծառայողներ</t>
  </si>
  <si>
    <t>Ձև N 20</t>
  </si>
  <si>
    <t xml:space="preserve">Սահմանվող պաշտոնային դրույքաչափը </t>
  </si>
  <si>
    <t>Ձև N 21</t>
  </si>
  <si>
    <t>Ընդամենը հարկադիր կատարողներ</t>
  </si>
  <si>
    <t>Ձև N 22</t>
  </si>
  <si>
    <t>Աշխատանքային ստաժ</t>
  </si>
  <si>
    <t xml:space="preserve"> Պաշտոնային դրույքաչափը</t>
  </si>
  <si>
    <t>բարձր լեռնային վայրերում աշխատելու համար</t>
  </si>
  <si>
    <t>Ընդամենը ամսական աշխատա վարձի ֆոնդ</t>
  </si>
  <si>
    <t>Հավելավճարներ</t>
  </si>
  <si>
    <t xml:space="preserve">Ամսական աշխատա    վարձի ֆոնդ </t>
  </si>
  <si>
    <t>տարբերությունը</t>
  </si>
  <si>
    <t>Դատավորներ</t>
  </si>
  <si>
    <t>Ձև N 23</t>
  </si>
  <si>
    <t>Ընդամենը դատական ծառայողներ</t>
  </si>
  <si>
    <t>Ձև N 24</t>
  </si>
  <si>
    <t>Անուն, ազգանուն</t>
  </si>
  <si>
    <t xml:space="preserve">Ընդամենը ամսական աշխատա վարձի ֆոնդ  </t>
  </si>
  <si>
    <t>Ձև N 25</t>
  </si>
  <si>
    <t>Դատախազներ</t>
  </si>
  <si>
    <t>Ընդամենը դատախազներ</t>
  </si>
  <si>
    <t>Ձև N 26</t>
  </si>
  <si>
    <t>Ընդամենը պետական ծառայողներ</t>
  </si>
  <si>
    <t>Ընդամենը  ըստ  աշխատակազմի</t>
  </si>
  <si>
    <t>Ձև N 27</t>
  </si>
  <si>
    <t xml:space="preserve">Ընդամենը </t>
  </si>
  <si>
    <t>Ձև N 28</t>
  </si>
  <si>
    <t>Ձև N 29</t>
  </si>
  <si>
    <t>Հարկային ծառայողներ</t>
  </si>
  <si>
    <t>Մաքսային ծառայողներ</t>
  </si>
  <si>
    <t>Հարկադիր կատարողներ</t>
  </si>
  <si>
    <t xml:space="preserve">  4111</t>
  </si>
  <si>
    <t xml:space="preserve">  4112</t>
  </si>
  <si>
    <t>4113</t>
  </si>
  <si>
    <t>Շենքերի պահպանման ծառայություններ /դեռատիզացիա/</t>
  </si>
  <si>
    <t>աղբահանություն</t>
  </si>
  <si>
    <t>այլ</t>
  </si>
  <si>
    <t>ավտոմեքենաների տեխզննություն և բնապահպանական վճար</t>
  </si>
  <si>
    <t>Ընթացիկ սուբվենցիաներ համայնքներին</t>
  </si>
  <si>
    <t>Հաստիքային  միավորների  թիվը</t>
  </si>
  <si>
    <t>Էլեկտրաէներգիայով ջեռուցման ծառայություններ</t>
  </si>
  <si>
    <t xml:space="preserve">Հիմնավորումներ 8-րդ սյունակում ներկայացված փոփոխությունների վերաբերյալ  </t>
  </si>
  <si>
    <t xml:space="preserve">միջազգային ելից հեռախոսային  խոսակցություններ, այդ թվում` ֆաքսի միլային  միջազգային հաղորդագրություններ </t>
  </si>
  <si>
    <t xml:space="preserve">միջքաղաքային և դեպի բջջային ցանց ելից հեռախոսային խոսակցություններ, այդ թվում` ֆաքսիմիլային  միջքաղաքային հաղորդագրություններ </t>
  </si>
  <si>
    <r>
      <t xml:space="preserve">Ում է սպասարկում /նշել զբաղեցրած պաշտոնը/ </t>
    </r>
    <r>
      <rPr>
        <b/>
        <i/>
        <sz val="10"/>
        <color indexed="10"/>
        <rFont val="GHEA Grapalat"/>
        <family val="3"/>
      </rPr>
      <t>ենթակա է պարտադիր լրացման</t>
    </r>
  </si>
  <si>
    <t xml:space="preserve">Գործակից </t>
  </si>
  <si>
    <t>Սահմանվող պաշտոնային դրույքաչափը /դրամ/</t>
  </si>
  <si>
    <t>Դիվանագիտական աստիճանի համար սահմանվող հավելա վճարներ</t>
  </si>
  <si>
    <t xml:space="preserve">Հաստիքային միավորների թիվը </t>
  </si>
  <si>
    <t xml:space="preserve">Ամսական աշխատա    վարձի ֆոնդ    </t>
  </si>
  <si>
    <t>Կոչումը</t>
  </si>
  <si>
    <t>Կոչման համար տրվող հավելավճար</t>
  </si>
  <si>
    <t>Ընդամենը ամսական աշխատա վարձի ֆոնդ  /ս.10+ս.11+ս.12/</t>
  </si>
  <si>
    <r>
      <t>*</t>
    </r>
    <r>
      <rPr>
        <sz val="10"/>
        <color indexed="8"/>
        <rFont val="GHEA Grapalat"/>
        <family val="3"/>
      </rPr>
      <t>Աշխատավարձի հաշվարկման համար բազային աշխատավարձի չափը կազմում է 66140.0 դրամ:</t>
    </r>
  </si>
  <si>
    <t>Դասային աստիճանը</t>
  </si>
  <si>
    <r>
      <t>*</t>
    </r>
    <r>
      <rPr>
        <sz val="8"/>
        <rFont val="GHEA Grapalat"/>
        <family val="3"/>
      </rPr>
      <t xml:space="preserve">Սահմանվող պաշտոնային դրույքաչափը /ս.8 x բազային աշխատավարձ/ </t>
    </r>
  </si>
  <si>
    <t xml:space="preserve">Սահմանվող պաշտոնային դրույքաչափը արձ/ </t>
  </si>
  <si>
    <t>Աշխատանքային ստաժը /ըստ օրենքի հաշվարկման համար/</t>
  </si>
  <si>
    <t xml:space="preserve">Ընդամենը դասային աստիճանի և աշխատանքային ստաժի համար սահմանվող հավելավճար </t>
  </si>
  <si>
    <t>աշխատանքային ստաժի համար</t>
  </si>
  <si>
    <t>այլ հավելավճարներ</t>
  </si>
  <si>
    <t>Ընդամենը ամսական աշխատա վարձի ֆոնդ  /ս.14+ս.15+ս.16/</t>
  </si>
  <si>
    <t>Ընդամենը ամսական աշխատա վարձի ֆոնդ  /ս.19+ս.20+ս.21/</t>
  </si>
  <si>
    <t>Սահմանվող պաշտոնային դրույքաչափը</t>
  </si>
  <si>
    <t>Ընդամենը ամսական աշխատա վարձի ֆոնդ  /ս.16+ս.17+ս.18/</t>
  </si>
  <si>
    <t>Ընդամենը ամսական աշխատա վարձի ֆոնդ  /ս.21+ս.22+ս.23/</t>
  </si>
  <si>
    <t xml:space="preserve">Ընդամենը տարեկան աշխատա վարձի ֆոնդ  </t>
  </si>
  <si>
    <t xml:space="preserve">ընդամենը </t>
  </si>
  <si>
    <t>Քննչական կոմիտեի ծառայողներ</t>
  </si>
  <si>
    <t>Ընդամենը քննչական կոմիտեի ծառայողներ</t>
  </si>
  <si>
    <t>Ընդամենը  ըստ  դեպարտամենտի</t>
  </si>
  <si>
    <t>Ծառայության առանձնահատկություններով պայմանավորված տրվող հավելումներ (ՀՀ կառավարության 04.09.14թ.N 950-Ն որոշում)</t>
  </si>
  <si>
    <t xml:space="preserve">Ընդամենը ամսական աշխատավարձի ֆոնդ  </t>
  </si>
  <si>
    <t>…</t>
  </si>
  <si>
    <t>Բաժանորդային վարձի սակագինը ըստ կապի օպերատորի հետ կնքված պայմանագրի (ՀՀ դրամով` առանց ԱԱՀ-ի)</t>
  </si>
  <si>
    <t>2014թ. հուլիսի 1-ից հետո սահմանված հավելավճարի չափը</t>
  </si>
  <si>
    <r>
      <t>*</t>
    </r>
    <r>
      <rPr>
        <sz val="8"/>
        <rFont val="GHEA Grapalat"/>
        <family val="3"/>
      </rPr>
      <t xml:space="preserve">Սահմանվող պաշտոնային դրույքաչափը /ս.6 x բազային աշխատավարձ/ </t>
    </r>
  </si>
  <si>
    <t>Ընդամենը տարեկան G+M+R /հազ.դր./</t>
  </si>
  <si>
    <t>Ընդամենը ամբողջ կապը S+T+U+V /հազ.դր./</t>
  </si>
  <si>
    <t>ընդ. ամս. վճար D*E</t>
  </si>
  <si>
    <t xml:space="preserve">ընդ. տար. վճար F*12 </t>
  </si>
  <si>
    <t>Ընդանուր H*C</t>
  </si>
  <si>
    <t>անվճար I-D*360, մնացորդ</t>
  </si>
  <si>
    <t>րոպեավ. 360ր-ից ավել (I-J)*5դր</t>
  </si>
  <si>
    <t xml:space="preserve">տար. րոպեավ. L*12 </t>
  </si>
  <si>
    <t>ընդ. ամս. վճար (N+O) *1000</t>
  </si>
  <si>
    <t>P*20%</t>
  </si>
  <si>
    <t>ընդ. տար.վճար (P+Q)*12</t>
  </si>
  <si>
    <t>A</t>
  </si>
  <si>
    <t>M</t>
  </si>
  <si>
    <t>P</t>
  </si>
  <si>
    <t>Տրանսպորտային նյութեր</t>
  </si>
  <si>
    <t xml:space="preserve">Գյուղատնտեսական ապրանքներ </t>
  </si>
  <si>
    <t xml:space="preserve">Կենցաղային և հանրային սննդի նյութեր </t>
  </si>
  <si>
    <t>Ց Ա Ն Կ</t>
  </si>
  <si>
    <t xml:space="preserve">ՀՀ պետական մարմինների ծառայողական ավտոմեքենաների վերաբերյալ   </t>
  </si>
  <si>
    <t>ՀՀ պետական մարմինների տեխնիկայի միջոցների և գրասենյակային գույքի վերաբերյալ</t>
  </si>
  <si>
    <t>Պետական մարմնի կառուցվածքի և աշխատողների թվի վերաբերյալ</t>
  </si>
  <si>
    <t xml:space="preserve">Հայեցողական պաշտոններ </t>
  </si>
  <si>
    <t>խորհրդական</t>
  </si>
  <si>
    <t>օգնական</t>
  </si>
  <si>
    <t>մամուլի քարտուղար</t>
  </si>
  <si>
    <t>Տեխնիկական սպասարկում իրականացնող և քաղաքացիական աշխատանք կատարող անձնակազմ</t>
  </si>
  <si>
    <t>IV</t>
  </si>
  <si>
    <t xml:space="preserve">Ընդամենը աշխատողների թվաքանակը </t>
  </si>
  <si>
    <t>Նշել մարմնի կառուցվածքը  հաստատող  համապատասխան իրավական ակտի տարեթիվը և համարը</t>
  </si>
  <si>
    <t xml:space="preserve">Ընդամենը վճարման ենթակա հավելավճարներ </t>
  </si>
  <si>
    <t>հատուկ կարևորության և հույժ գաղտնի տեղեկություններին փաստացի իրազեկ անձանց հավելավճար</t>
  </si>
  <si>
    <r>
      <t xml:space="preserve">Դասային աստիճանի համար սահմանվող հավելավճարի տոկոսը </t>
    </r>
    <r>
      <rPr>
        <b/>
        <sz val="8"/>
        <color indexed="10"/>
        <rFont val="GHEA Grapalat"/>
        <family val="3"/>
      </rPr>
      <t xml:space="preserve"> (%)</t>
    </r>
  </si>
  <si>
    <r>
      <t xml:space="preserve">Աշխատանքային ստաժը /ըստ օրենքի հաշվարկման համար/ </t>
    </r>
    <r>
      <rPr>
        <b/>
        <sz val="8"/>
        <color indexed="10"/>
        <rFont val="GHEA Grapalat"/>
        <family val="3"/>
      </rPr>
      <t>(տարի)</t>
    </r>
  </si>
  <si>
    <t xml:space="preserve">Դասային աստիճանի համար հաշվարկվող հավելավճար </t>
  </si>
  <si>
    <r>
      <t>Աշխատանքային ստաժի համար հաշվարկվող հավելավճար</t>
    </r>
    <r>
      <rPr>
        <sz val="8"/>
        <color indexed="10"/>
        <rFont val="GHEA Grapalat"/>
        <family val="3"/>
      </rPr>
      <t xml:space="preserve"> /դրույքաչափի 2% յուր. տարվա համար/</t>
    </r>
    <r>
      <rPr>
        <b/>
        <sz val="8"/>
        <color indexed="10"/>
        <rFont val="GHEA Grapalat"/>
        <family val="3"/>
      </rPr>
      <t>(x)</t>
    </r>
  </si>
  <si>
    <r>
      <t>Ընդամենը օրենքով սահմանված կարգով հաշվարկվող հավելավճարներ /</t>
    </r>
    <r>
      <rPr>
        <b/>
        <sz val="8"/>
        <color indexed="10"/>
        <rFont val="GHEA Grapalat"/>
        <family val="3"/>
      </rPr>
      <t>մինչև դրույքաչափի 30%-ը</t>
    </r>
    <r>
      <rPr>
        <b/>
        <sz val="8"/>
        <rFont val="GHEA Grapalat"/>
        <family val="3"/>
      </rPr>
      <t>/</t>
    </r>
    <r>
      <rPr>
        <b/>
        <sz val="8"/>
        <color indexed="10"/>
        <rFont val="GHEA Grapalat"/>
        <family val="3"/>
      </rPr>
      <t>(x)</t>
    </r>
    <r>
      <rPr>
        <b/>
        <sz val="8"/>
        <rFont val="GHEA Grapalat"/>
        <family val="3"/>
      </rPr>
      <t xml:space="preserve"> </t>
    </r>
  </si>
  <si>
    <r>
      <rPr>
        <sz val="8"/>
        <color indexed="10"/>
        <rFont val="GHEA Grapalat"/>
        <family val="3"/>
      </rPr>
      <t>**</t>
    </r>
    <r>
      <rPr>
        <b/>
        <sz val="8"/>
        <rFont val="GHEA Grapalat"/>
        <family val="3"/>
      </rPr>
      <t xml:space="preserve">Սահմանվող պաշտոնային դրույքաչափը </t>
    </r>
  </si>
  <si>
    <t>Ընդամենը վճարման ենթակա հավելավճարներ (x)</t>
  </si>
  <si>
    <t>Քաղաքացիական /պետական, դատական, հատուկ/ ծառայողներ</t>
  </si>
  <si>
    <t>Աշխատավարձի ֆոնդի հաշվարկ</t>
  </si>
  <si>
    <t>Ձև N 16</t>
  </si>
  <si>
    <t xml:space="preserve"> /հազ. դրամ/</t>
  </si>
  <si>
    <t>/հազ. դրամ/</t>
  </si>
  <si>
    <t>Պետական մարմնի կողմից զբաղեցված տարածքների</t>
  </si>
  <si>
    <t>Զբաղեցվող տարածքի գտնվելու հասցեն</t>
  </si>
  <si>
    <t>Ընդամենը՝</t>
  </si>
  <si>
    <t>Տարեկան վարձավճարի գումարը                   (հազ դրամ)</t>
  </si>
  <si>
    <t>Տարածքը (քառ մետր)</t>
  </si>
  <si>
    <t>Պետական մարմնի ստորաբաժանման անվանումը, որի կողմից զբաղեցված է համապատասխան տարածքը</t>
  </si>
  <si>
    <t>Ընթացիկ դրամաշնորհներ պետական կառավարման հատվածին</t>
  </si>
  <si>
    <t>Աշխատակազմի մասնագիտական զարգացման ծառայություններ</t>
  </si>
  <si>
    <t>4639</t>
  </si>
  <si>
    <t>Այլ ընթացիկ դրամաշնորհներ</t>
  </si>
  <si>
    <t>Բյուջետային ծախսերի տնտ. դասակարգման հոդվածի անվանումը</t>
  </si>
  <si>
    <t>այդ  թվում՝</t>
  </si>
  <si>
    <t xml:space="preserve">  փաստացի  կատարո ղական</t>
  </si>
  <si>
    <t>Գազով ջեռուցման ծառայություններ</t>
  </si>
  <si>
    <t>Բյուջետային ծախսերի տնտեսագիտական դասակարգման հոդվածի անվանումը</t>
  </si>
  <si>
    <t>Կապի այլ ծառայություններ</t>
  </si>
  <si>
    <t>(ս.4 x բաժանորդային վարձ (առանց ԱԱՀ) x 12ամիս) դրամ</t>
  </si>
  <si>
    <r>
      <t xml:space="preserve">ԸՆԴԱՄԵՆԸ                        (ներառյալ՝ </t>
    </r>
    <r>
      <rPr>
        <i/>
        <sz val="10"/>
        <rFont val="GHEA Grapalat"/>
        <family val="3"/>
      </rPr>
      <t>ԱԱՀ-ն)</t>
    </r>
  </si>
  <si>
    <t>Ձև N 5</t>
  </si>
  <si>
    <t>Ընդամենը  տարեկան ծախսի նորմը (կվտ/ժ)</t>
  </si>
  <si>
    <t xml:space="preserve">Ջերմային էներգիայի տարեկան ծախսի նորմը` կվտ/Ժ/ խոր.մետր                 </t>
  </si>
  <si>
    <t xml:space="preserve">Ընդամենը ծառայողական ավտոմեքենաների  սահմանաքանակը` _________   </t>
  </si>
  <si>
    <t>համաձայն ՀՀ կառավարության 2005 թվականի փետրվարի 17-ի N 194-Ն որոշմամբ հաստատված կարգի</t>
  </si>
  <si>
    <t>Առկա մեքենաներ</t>
  </si>
  <si>
    <t>հոդվածի կոդը</t>
  </si>
  <si>
    <t>Ձև N 3</t>
  </si>
  <si>
    <t xml:space="preserve">Ձև N  4 </t>
  </si>
  <si>
    <t>ՎԱՐՁԱԿԱԼՈՒԹՅԱՄԲ</t>
  </si>
  <si>
    <t>ՍԵՓԱԿԱՆՈՒԹՅԱՆ ԻՐԱՎՈՒՆՔՈՎ</t>
  </si>
  <si>
    <t xml:space="preserve">ԱՆՀԱՏՈՒՅՑ ՕԳՏԱԳՈՐԾՄԱՆ </t>
  </si>
  <si>
    <t>Տարածքը զբաղեցնելու իրավական հիմքը (համապատասխան իրավական ակտի, Վարձակալության պայմանագրի կամ սեփականության վկայականի համարը)</t>
  </si>
  <si>
    <t>լրացնել ապրանքի կամ ծառայության նկարագրությունը</t>
  </si>
  <si>
    <t>Ծառայողական գործուղումների գծով ծախսեր</t>
  </si>
  <si>
    <t xml:space="preserve">Տվյալ տարածքում վճարման ենթակա ընդամենը կոմունալ ծախսը                  </t>
  </si>
  <si>
    <t>Էլեկտրաէներգիա (լուսավորություն)  /հազ դրամ/</t>
  </si>
  <si>
    <t>Էլեկտրաէներգիա (ջեռուցում)           /հազ դրամ/</t>
  </si>
  <si>
    <t>Գազ (ջեռուցում)          /հազ դրամ/</t>
  </si>
  <si>
    <t>Ջուր                   /հազ դրամ/</t>
  </si>
  <si>
    <t>4824</t>
  </si>
  <si>
    <t>Առողջապահական և լաբորատոր նյութեր</t>
  </si>
  <si>
    <t>Բաժին</t>
  </si>
  <si>
    <t>խումբ</t>
  </si>
  <si>
    <t>դաս</t>
  </si>
  <si>
    <t xml:space="preserve"> Ծրագրային դասիչը</t>
  </si>
  <si>
    <t xml:space="preserve"> Ծրագիր</t>
  </si>
  <si>
    <t xml:space="preserve"> Միջոցառում</t>
  </si>
  <si>
    <t xml:space="preserve"> այդ թվում`</t>
  </si>
  <si>
    <t xml:space="preserve">Ընդհանուր գումարը            </t>
  </si>
  <si>
    <t>ենթակա է պարտադիր լրացման</t>
  </si>
  <si>
    <t xml:space="preserve">Բյուջետային ծախսերի տնտեսագիտական դասակարգման մյուս հոդվածների գծով ավելացնել նոր տողեր՝ ըստ անհրաժեշտության </t>
  </si>
  <si>
    <t>Պետական հատվածի տարբեր մակարդակների կողմից միմյանց նկատմամբ կիրառվող տույժեր</t>
  </si>
  <si>
    <t>Գլխավոր քարտուղար</t>
  </si>
  <si>
    <t>Գլխավոր քարտուղարի տեղակալ</t>
  </si>
  <si>
    <t xml:space="preserve">Կառուցվածքային ստորաբաժանումներ՝  </t>
  </si>
  <si>
    <t xml:space="preserve">այդ թվում` </t>
  </si>
  <si>
    <t>Հիմնական մասնագիտական կառուցվածքային ստորաբաժանումներ</t>
  </si>
  <si>
    <t>2)</t>
  </si>
  <si>
    <t>1)</t>
  </si>
  <si>
    <t>Աջակցող մասնագիտական կառուցվածքային ստորաբաժանումներ</t>
  </si>
  <si>
    <t>Գրասենյակ, գործակալություն</t>
  </si>
  <si>
    <t xml:space="preserve">Ղեկավար պաշտոններ </t>
  </si>
  <si>
    <t>ՀՀ կառավարության  2014թ. հուլիսի 3-ի «Պետական իշխանության մարմիններում քաղաքացիական աշխատանք կատարող և տեխնիկական սպասարկում իրականացնող անձանց պաշտոնային դրույքաչափերը սահմանելու մասին» N 737-Ն որոշում</t>
  </si>
  <si>
    <t>«Պետական պաշտոններ և պետական ծառայության պաշտոններ զբաղեցնող անձանց վարձատրության մասին» ՀՀ օրենք</t>
  </si>
  <si>
    <t xml:space="preserve">Քաղաքացիական աշխատանք կատարող և տեխնիկական սպասարկում իրականացնող անձնակազմ </t>
  </si>
  <si>
    <t>Քաղաքացիական աշխատանք կատարող և տեխնիկական սպասարկում իրականացնող անձնակազմ</t>
  </si>
  <si>
    <r>
      <t xml:space="preserve">Կոչման համար սահմանվող հավելավճարի տոկոսը </t>
    </r>
    <r>
      <rPr>
        <b/>
        <sz val="8"/>
        <color indexed="10"/>
        <rFont val="GHEA Grapalat"/>
        <family val="3"/>
      </rPr>
      <t xml:space="preserve"> </t>
    </r>
  </si>
  <si>
    <r>
      <t>*</t>
    </r>
    <r>
      <rPr>
        <b/>
        <sz val="8"/>
        <rFont val="GHEA Grapalat"/>
        <family val="3"/>
      </rPr>
      <t xml:space="preserve">Սահմանվող պաշտոնային դրույքաչափը /ս.8 x բազային աշխատավարձ/ </t>
    </r>
  </si>
  <si>
    <t xml:space="preserve">Դիվանագիտական աստիճանի համար  սահմանվող հավելավճարի տոկոսը </t>
  </si>
  <si>
    <t xml:space="preserve">Դասային աստիճանի համար սահմանվող հավելավճարի տոկոսը </t>
  </si>
  <si>
    <t>Աշխատանքային ստաժի համար հաշվարկվող հավելավճար</t>
  </si>
  <si>
    <r>
      <t xml:space="preserve">Դասային աստիճանի համար սահմանվող հավելավճարի տոկոսը </t>
    </r>
    <r>
      <rPr>
        <b/>
        <sz val="8"/>
        <color indexed="10"/>
        <rFont val="GHEA Grapalat"/>
        <family val="3"/>
      </rPr>
      <t xml:space="preserve"> </t>
    </r>
  </si>
  <si>
    <r>
      <t>*</t>
    </r>
    <r>
      <rPr>
        <b/>
        <sz val="8"/>
        <rFont val="GHEA Grapalat"/>
        <family val="3"/>
      </rPr>
      <t xml:space="preserve">Սահմանվող պաշտոնային դրույքաչափը </t>
    </r>
  </si>
  <si>
    <t xml:space="preserve"> Բյուջետային հատկացումների ծրագրերի և միջոցառումների անվանումները</t>
  </si>
  <si>
    <t>Հայեցողական պաշտոններ /խորհրդական, օգնական, մամուլի քարտուղար/</t>
  </si>
  <si>
    <r>
      <t>ԱՇԽԱՏԱՆՔԻ  ՎԱՐՁԱՏՐՈՒԹՅՈՒՆ</t>
    </r>
    <r>
      <rPr>
        <b/>
        <sz val="12"/>
        <color indexed="10"/>
        <rFont val="GHEA Grapalat"/>
        <family val="3"/>
      </rPr>
      <t xml:space="preserve">  </t>
    </r>
  </si>
  <si>
    <t xml:space="preserve">Ընդամենը  </t>
  </si>
  <si>
    <t>Մարմնի ղեկավար</t>
  </si>
  <si>
    <t>Մարմնի ղեկավարի տեղակալ</t>
  </si>
  <si>
    <t>Ընդամենը  ըստ  ծառայության</t>
  </si>
  <si>
    <r>
      <t>*</t>
    </r>
    <r>
      <rPr>
        <sz val="10"/>
        <rFont val="GHEA Grapalat"/>
        <family val="3"/>
      </rPr>
      <t>Աշխատավարձի հաշվարկման համար բազային աշխատավարձի չափը կազմում է 66140.0 դրամ:</t>
    </r>
  </si>
  <si>
    <t>Լուսավորության և կենցաղային սարքերի ծախսի, օդի լավորակման դեպքում` շենքերի և շինությունների 1քառ/մետր մակերեսի համար</t>
  </si>
  <si>
    <t>Ընդամենը (I+II+III)</t>
  </si>
  <si>
    <t>Ձև N 30</t>
  </si>
  <si>
    <t xml:space="preserve">Ծրագրի վրա կատարվող ծախսը </t>
  </si>
  <si>
    <t>(հազար դրամ)</t>
  </si>
  <si>
    <t xml:space="preserve">Միջոցառման վրա կատարվող ծախսը - ընթացիկ ծախսեր </t>
  </si>
  <si>
    <r>
      <t xml:space="preserve">Միջոցառման վրա կատարվող ծախսը - ոչ ֆինանսական ակտիվների գծով ծախսեր </t>
    </r>
    <r>
      <rPr>
        <sz val="10"/>
        <rFont val="GHEA Grapalat"/>
        <family val="3"/>
      </rPr>
      <t>(Վարչական  սարքավորումներ)</t>
    </r>
  </si>
  <si>
    <t>Գործուղման նպատակը</t>
  </si>
  <si>
    <t>4637</t>
  </si>
  <si>
    <t>Ընթացիկ դրամաշնորհներ պետական և համայնքների ոչ առևտրային կազմակերպություններին</t>
  </si>
  <si>
    <t xml:space="preserve">Աճեցվող ակտիվներ </t>
  </si>
  <si>
    <t xml:space="preserve"> Ընթացիկ դրամաշնորհներ պետական և համայնքային առևտրային կազմակերպություններին</t>
  </si>
  <si>
    <t>2021թ.</t>
  </si>
  <si>
    <t>2022թ.</t>
  </si>
  <si>
    <t>2023թ.</t>
  </si>
  <si>
    <t>2023թ. բյուջետային  հայտ</t>
  </si>
  <si>
    <t>Վարձակալությամբ/ենթավարձակալությամբ գույքը հանձնող սուբյեկտի անվանումը՝ ըստ  պայմանագրի</t>
  </si>
  <si>
    <t xml:space="preserve">2022թ. </t>
  </si>
  <si>
    <t xml:space="preserve">Գործակից /2022թ. հուլիսի 1-ի դրությամբ/  </t>
  </si>
  <si>
    <t xml:space="preserve">Գործակից /2023թ. հուլիսի 1-ի դրությամբ/  </t>
  </si>
  <si>
    <t xml:space="preserve">2023թ. </t>
  </si>
  <si>
    <t>Տվյալ պաշտոնում աշխատանքային ստաժը /2023թ. հուլիսի 1-ի դրությամբ/  (տարի/ամիս)</t>
  </si>
  <si>
    <t xml:space="preserve">Ընդամենը ամսական աշխատա վարձի ֆոնդ </t>
  </si>
  <si>
    <t xml:space="preserve">2023 թ. </t>
  </si>
  <si>
    <t>2022 թ.</t>
  </si>
  <si>
    <t>2023 թ.</t>
  </si>
  <si>
    <r>
      <t xml:space="preserve">Աշխատանքային ստաժը /ըստ օրենքի հաշվարկման համար/ </t>
    </r>
    <r>
      <rPr>
        <b/>
        <sz val="8"/>
        <color indexed="10"/>
        <rFont val="GHEA Grapalat"/>
        <family val="3"/>
      </rPr>
      <t>(տարի)</t>
    </r>
  </si>
  <si>
    <r>
      <t>**</t>
    </r>
    <r>
      <rPr>
        <b/>
        <sz val="8"/>
        <rFont val="GHEA Grapalat"/>
        <family val="3"/>
      </rPr>
      <t xml:space="preserve">Սահմանվող պաշտոնային դրույքաչափը </t>
    </r>
  </si>
  <si>
    <r>
      <t>Ընդամենը օրենքով սահմանված կարգով հաշվարկվող հավելավճարներ /</t>
    </r>
    <r>
      <rPr>
        <b/>
        <sz val="8"/>
        <color indexed="10"/>
        <rFont val="GHEA Grapalat"/>
        <family val="3"/>
      </rPr>
      <t>մինչև դրույքաչափի 30%-ը</t>
    </r>
    <r>
      <rPr>
        <b/>
        <sz val="8"/>
        <rFont val="GHEA Grapalat"/>
        <family val="3"/>
      </rPr>
      <t>/</t>
    </r>
    <r>
      <rPr>
        <b/>
        <sz val="8"/>
        <color indexed="10"/>
        <rFont val="GHEA Grapalat"/>
        <family val="3"/>
      </rPr>
      <t>(x)</t>
    </r>
    <r>
      <rPr>
        <b/>
        <sz val="8"/>
        <rFont val="GHEA Grapalat"/>
        <family val="3"/>
      </rPr>
      <t xml:space="preserve"> </t>
    </r>
  </si>
  <si>
    <t>Տվյալ պաշտոնում աշխատան քային ստաժը /2022թ. հուլիսի 1-ի դրությամբ/   (տարի)</t>
  </si>
  <si>
    <t>Տվյալ պաշտոնում աշխատան քային ստաժը /2023թ. հուլիսի 1-ի դրությամբ/   (տարի)</t>
  </si>
  <si>
    <t>Ընդամենը ամսական աշխատա վարձի ֆոնդ  /ս.20+ս.21+ս.22/</t>
  </si>
  <si>
    <t>2024թ. բյուջետային  հայտ</t>
  </si>
  <si>
    <t>2024թ.</t>
  </si>
  <si>
    <t>2023թ. ընդամենը գումարը  /հազ.դրամ/</t>
  </si>
  <si>
    <t>2024թ. ընդամենը գումարը  /հազ.դրամ/</t>
  </si>
  <si>
    <t>Տվյալ պաշտոնում աշխատանքային ստաժը /2024թ. հուլիսի 1-ի դրությամբ/  (տարի/ամիս)</t>
  </si>
  <si>
    <t xml:space="preserve">Գործակից /2024թ. հուլիսի 1-ի դրությամբ/  </t>
  </si>
  <si>
    <t xml:space="preserve">2024թ. </t>
  </si>
  <si>
    <t>2024 թ.</t>
  </si>
  <si>
    <t>Տվյալ պաշտոնում աշխատան քային ստաժը /2024թ. հուլիսի 1-ի դրությամբ/   (տարի)</t>
  </si>
  <si>
    <t xml:space="preserve">2024 թ. </t>
  </si>
  <si>
    <t>4655</t>
  </si>
  <si>
    <t>Կապիտալ դրամաշնորհներ պետական և համայնքային ոչ առևտրային կազմակերպություններին</t>
  </si>
  <si>
    <t xml:space="preserve">Դատարանների կողմից նշանակված տույժեր ու տուգանքներ </t>
  </si>
  <si>
    <t xml:space="preserve">Կառավարման մարմինների գործունեության հետևանքով առաջացած վնասվածքների  կամ վնասների վերականգնում </t>
  </si>
  <si>
    <r>
      <t xml:space="preserve">Դատախազության աշխատակազմի պետական ծառայողներ </t>
    </r>
    <r>
      <rPr>
        <b/>
        <sz val="9"/>
        <color indexed="10"/>
        <rFont val="GHEA Grapalat"/>
        <family val="3"/>
      </rPr>
      <t>**</t>
    </r>
  </si>
  <si>
    <r>
      <t xml:space="preserve">Քննչական կոմիտեի դեպարտամենտի պետական ծառայողներ </t>
    </r>
    <r>
      <rPr>
        <b/>
        <sz val="9"/>
        <color indexed="10"/>
        <rFont val="GHEA Grapalat"/>
        <family val="3"/>
      </rPr>
      <t>**</t>
    </r>
  </si>
  <si>
    <r>
      <rPr>
        <b/>
        <sz val="12"/>
        <color indexed="10"/>
        <rFont val="GHEA Grapalat"/>
        <family val="3"/>
      </rPr>
      <t>*</t>
    </r>
    <r>
      <rPr>
        <sz val="10"/>
        <rFont val="GHEA Grapalat"/>
        <family val="3"/>
      </rPr>
      <t>Աշխատավարձի հաշվարկման համար բազային աշխատավարձի չափը կազմում է 66140.0 դրամ:</t>
    </r>
  </si>
  <si>
    <r>
      <t xml:space="preserve">** </t>
    </r>
    <r>
      <rPr>
        <sz val="10"/>
        <rFont val="GHEA Grapalat"/>
        <family val="3"/>
      </rPr>
      <t>Դատական կարգադրիչների թափուր հաստիքների պաշտոնային դրույքաչափի հաշվարկման համար կիրառել համապատասխան սանդղակի 6-րդ մակարդակում ներկայացված գործակիցը:</t>
    </r>
  </si>
  <si>
    <r>
      <t>**</t>
    </r>
    <r>
      <rPr>
        <sz val="10"/>
        <rFont val="GHEA Grapalat"/>
        <family val="3"/>
      </rPr>
      <t>Դատական /քաղաքացիական / ծառայողների թափուր հաստիքների պաշտոնային դրույքաչափի հաշվարկման համար կիրառել համապատասխան սանդղակի 6-րդ մակարդակում ներկայացված գործակիցը:</t>
    </r>
  </si>
  <si>
    <r>
      <t>**</t>
    </r>
    <r>
      <rPr>
        <sz val="10"/>
        <rFont val="GHEA Grapalat"/>
        <family val="3"/>
      </rPr>
      <t>Հարկադիր /քաղաքացիական/ ծառայողների թափուր հաստիքների պաշտոնային դրույքաչափի հաշվարկման համար կիրառել համապատասխան սանդղակի 6-րդ մակարդակում ներկայացված գործակիցը:</t>
    </r>
  </si>
  <si>
    <r>
      <t>**</t>
    </r>
    <r>
      <rPr>
        <sz val="10"/>
        <rFont val="GHEA Grapalat"/>
        <family val="3"/>
      </rPr>
      <t>Քաղաքացիական /հարկային, մաքսային/ ծառայողների թափուր հաստիքների պաշտոնային դրույքաչափի հաշվարկման համար կիրառել համապատասխան սանդղակի 6-րդ մակարդակում ներկայացված գործակիցը:</t>
    </r>
  </si>
  <si>
    <r>
      <t xml:space="preserve">Հարկային, մաքսային ծառայողներ </t>
    </r>
    <r>
      <rPr>
        <b/>
        <sz val="9"/>
        <color indexed="10"/>
        <rFont val="GHEA Grapalat"/>
        <family val="3"/>
      </rPr>
      <t>**</t>
    </r>
  </si>
  <si>
    <r>
      <t xml:space="preserve">Քաղաքացիական ծառայողներ </t>
    </r>
    <r>
      <rPr>
        <b/>
        <sz val="9"/>
        <color indexed="10"/>
        <rFont val="GHEA Grapalat"/>
        <family val="3"/>
      </rPr>
      <t>**</t>
    </r>
  </si>
  <si>
    <r>
      <rPr>
        <b/>
        <sz val="10"/>
        <color indexed="10"/>
        <rFont val="GHEA Grapalat"/>
        <family val="3"/>
      </rPr>
      <t>**</t>
    </r>
    <r>
      <rPr>
        <sz val="10"/>
        <rFont val="GHEA Grapalat"/>
        <family val="3"/>
      </rPr>
      <t>Քաղաքացիական  ծառայողների թափուր հաստիքների պաշտոնային դրույքաչափի հաշվարկման համար կիրառել համապատասխան սանդղակի 6-րդ մակարդակում ներկայացված գործակիցը:</t>
    </r>
  </si>
  <si>
    <r>
      <t>Հարկադիր  կատարողներ</t>
    </r>
    <r>
      <rPr>
        <b/>
        <sz val="9"/>
        <color indexed="10"/>
        <rFont val="GHEA Grapalat"/>
        <family val="3"/>
      </rPr>
      <t xml:space="preserve"> **</t>
    </r>
  </si>
  <si>
    <r>
      <t xml:space="preserve">Դատական ծառայողներ </t>
    </r>
    <r>
      <rPr>
        <b/>
        <sz val="9"/>
        <color indexed="10"/>
        <rFont val="GHEA Grapalat"/>
        <family val="3"/>
      </rPr>
      <t>**</t>
    </r>
  </si>
  <si>
    <r>
      <t xml:space="preserve">Ընդամենը դատական կարգադրիչներ </t>
    </r>
    <r>
      <rPr>
        <b/>
        <i/>
        <sz val="9"/>
        <color indexed="10"/>
        <rFont val="GHEA Grapalat"/>
        <family val="3"/>
      </rPr>
      <t>**</t>
    </r>
  </si>
  <si>
    <r>
      <t xml:space="preserve">** </t>
    </r>
    <r>
      <rPr>
        <sz val="10"/>
        <color indexed="8"/>
        <rFont val="GHEA Grapalat"/>
        <family val="3"/>
      </rPr>
      <t>Պետական ծառայողների թափուր հաստիքների պաշտոնային դրույքաչափի հաշվարկման համար կիրառել համապատասխան սանդղակի 6-րդ մակարդակում ներկայացված գործակիցը:</t>
    </r>
  </si>
  <si>
    <r>
      <t>**</t>
    </r>
    <r>
      <rPr>
        <sz val="10"/>
        <rFont val="GHEA Grapalat"/>
        <family val="3"/>
      </rPr>
      <t>Պետական ծառայողների թափուր հաստիքների պաշտոնային դրույքաչափի հաշվարկման համար կիրառել համապատասխան սանդղակի 6-րդ մակարդակում ներկայացված գործակիցը:</t>
    </r>
  </si>
  <si>
    <t>2021թ.  փաստացի  կատարողական</t>
  </si>
  <si>
    <t xml:space="preserve"> 2022թ. հաստատված բյուջե</t>
  </si>
  <si>
    <t>2025թ. բյուջետային  հայտ</t>
  </si>
  <si>
    <t>2025թ.</t>
  </si>
  <si>
    <t>հայտի տարբերությունը 2022թ. հաստատվածի նկատմամբ</t>
  </si>
  <si>
    <t>հայտի տարբերությունը 2021թ. փաստացի կատարողականի նկատմամբ</t>
  </si>
  <si>
    <t>Տնտեսագիտական դասակարգման հոդվածների գծով 2023թ. ընթացքում նախատեսվող ծախսերը՝ ըստ ապրանքների և ծառայությունների տեսակների</t>
  </si>
  <si>
    <t>2022թ. հաստատված</t>
  </si>
  <si>
    <t>2023թ. բյուջետային հայտ</t>
  </si>
  <si>
    <t>2023թ. բյուջետային հայտի և  2022թ. հաստատվածի տարբերությունը</t>
  </si>
  <si>
    <t>ՀՀ  պետական  մարմինների 2023վականի  կապի ծառայությունների  վճարների</t>
  </si>
  <si>
    <t>ՀՀ  դատական իշխանության մարմինների 2023 թվականի փոստային կապի ծառայությունների վճարների</t>
  </si>
  <si>
    <t>ՀՀ  դատական իշխանության  մարմինների 2023 թվականի  կապի ծառայությունների  վճարների</t>
  </si>
  <si>
    <t>ՀՀ  պետական  մարմինների 2023 թվականի էլեկտրաէներգիայի ծախսերի /բացառությամբ ջեռուցման/</t>
  </si>
  <si>
    <t>ՀՀ  պետական մարմինների վարչական շենքերի և շինությունների 2023 թվականի ջեռուցման համար անհրաժեշտ էլեկտրաէներգիայի ծախսերի</t>
  </si>
  <si>
    <t>2023 թվականի ՀՀ  պետական մարմինների վարչական շենքերի և շինությունների գազով ջեռուցման համար անհրաժեշտ  ծախսերի</t>
  </si>
  <si>
    <t>2021թ. փաստացի</t>
  </si>
  <si>
    <t xml:space="preserve"> 2022թ. ընթացքում գնման ենթակա </t>
  </si>
  <si>
    <t>2022թ. բյուջեով նախատեսված գումարը</t>
  </si>
  <si>
    <t>2025թ. ընդամենը գումարը  /հազ.դրամ/</t>
  </si>
  <si>
    <t>Յուրաքանչյուր մարմնի համար լրացնել ՀՀ կառավարության համապատասխան որոշման պահանջների համաձայն</t>
  </si>
  <si>
    <t xml:space="preserve">2025թ. </t>
  </si>
  <si>
    <t>Տվյալ պաշտոնում աշխատանքային ստաժը /2025թ. հուլիսի 1-ի դրությամբ/  (տարի/ամիս)</t>
  </si>
  <si>
    <t xml:space="preserve">Գործակից /2025թ. հուլիսի 1-ի դրությամբ/  </t>
  </si>
  <si>
    <t xml:space="preserve">Տվյալ պաշտոնում աշխատան քային ստաժը /2022թ. հուլիսի 1-ի դրությամբ/  </t>
  </si>
  <si>
    <t>2025 թ.</t>
  </si>
  <si>
    <t>Դիվանագիտական աստիճանի համար  2014թ. հուլիսի 1-ից հետո սահմանված հավելավճարի չափը</t>
  </si>
  <si>
    <t>Տվյալ պաշտոնում աշխատան քային ստաժը /2025թ. հուլիսի 1-ի դրությամբ/   (տարի)</t>
  </si>
  <si>
    <t xml:space="preserve">2025 թ. </t>
  </si>
  <si>
    <t>Առանձնակի ռիսկային և մասնագիտացում պահանջող պաշտոն զբաղեցնելու հետ կապված տրվող հավելում</t>
  </si>
  <si>
    <t>Հակակոռուպցիոն կոմիտեի ինքնավար պաշտոն զբաղեցնող անձինք և ծառայողներ</t>
  </si>
  <si>
    <t>Ընդամենը կոմիտեի ինքնավար պաշտոն զբաղեցնող անձինք և ծառայողներ</t>
  </si>
  <si>
    <t>Ձև N 14</t>
  </si>
  <si>
    <t>ՀԱՇՎԱՐԿ</t>
  </si>
  <si>
    <t>Վերապատրաստվողների թիվը                                                   (մարդ)</t>
  </si>
  <si>
    <t>Ընդամենը (հազար դրամ)</t>
  </si>
  <si>
    <t>Ա</t>
  </si>
  <si>
    <t xml:space="preserve">այլ հավելավճարներ </t>
  </si>
  <si>
    <t>Ձև N 31</t>
  </si>
  <si>
    <t>Մեկ ժամի վերապատրաստման արժեքը                                        (դրամ)</t>
  </si>
  <si>
    <t>ռիսկայնությունից ելնելով տրվող հավելում </t>
  </si>
  <si>
    <t>Յուրաքանչյուր դասընթացի ծավալը (ժամ)</t>
  </si>
  <si>
    <t>Դասընթացի նկարագրությունը</t>
  </si>
  <si>
    <t>դասընթաց 1</t>
  </si>
  <si>
    <t>դասընթաց 2</t>
  </si>
  <si>
    <t>Շինության տարածքը (քառ մետր)</t>
  </si>
  <si>
    <t>Il. ԸՆԹԱՑԻԿ, ՄԻՋԻՆ ՆՈՐՈԳՄԱՆ, ԸՆԹԱՑԻԿ ՊԱՀՊԱՆՄԱՆ ԵՎ ՆԵՐՔԻՆ ՀԱՐԴԱՐՄԱՆ ԱՇԽԱՏԱՆՔՆԵՐԸ</t>
  </si>
  <si>
    <t xml:space="preserve">Տվյալ տարածքում կատարվելիք ընթացիկ նորոգման և պահպանման աշխատանքները,
հիմքը՝ ՀՀ կառավարության 2015թ. մարտի 19-ի N 596-Ն որոշման N 4 հավելվածի Ցանկ N 1           </t>
  </si>
  <si>
    <t>ՆԱԽԱՀԱՇՎԱՅԻՆ ԳԻՆԸ</t>
  </si>
  <si>
    <t>Պետական մարմնի ստորաբաժանման անվանումը, որի կողմից զբաղեցվում է համապատասխան տարածքը</t>
  </si>
  <si>
    <t xml:space="preserve">Տարածքը զբաղեցնելու իրավական հիմքը </t>
  </si>
  <si>
    <t>Զբաղեցվող շինության/տարածքի գտնվելու հասցեն</t>
  </si>
  <si>
    <t>Թերությունների ակտի և նախահաշվի առկայությունը (կցել առկայության դեպքում)*</t>
  </si>
  <si>
    <t>ՀՀ կառավարության 2015թ. մարտի 19-ի N 596-Ն որոշման N 4 հավելվածի Ցանկ N 1, կետ 2: 
2. Ընթացիկ նորոգման, ներքին հարդարման, ընթացիկ պահպանման և ընդհանուր օգտագործման տարածքներում բարեկարգման աշխատանքների կազմակերպման համար կարող է կատարվել շենքերի և շինությունների ուսումնասիրություն, կազմվել թերությունների մասին ակտ, աշխատանքների ցանկ և, անհրաժեշտության դեպքում, նախահաշիվ:</t>
  </si>
  <si>
    <t>Պետական մարմնի կողմից զբաղեցված շինությունների/տարածքների ընթացիկ նորոգման աշխատանքներ</t>
  </si>
  <si>
    <t xml:space="preserve">Ընդամենը աշխատանքային ստաժի  և դասային աստիճանի համար սահմանվող հավելավճար </t>
  </si>
  <si>
    <t>X</t>
  </si>
  <si>
    <t>4115</t>
  </si>
  <si>
    <t>- Այլ վարձատրություն</t>
  </si>
  <si>
    <r>
      <t>Հակակոռուպցիոն կոմիտեի  քաղաքացիական ծառայողներ</t>
    </r>
    <r>
      <rPr>
        <b/>
        <sz val="9"/>
        <color indexed="10"/>
        <rFont val="GHEA Grapalat"/>
        <family val="3"/>
      </rPr>
      <t xml:space="preserve"> **</t>
    </r>
  </si>
  <si>
    <t>Մաշվածությունը (տարեկան 12%)*</t>
  </si>
  <si>
    <t>ՀՀ ֆինանսների նախարարի 2016թ. հունվարի 8-ի N 3-Ն հրամանի համաձայն մարդատար ավտոմեքենաների նորմատիվային օգտակար ծառայության ժամկետը սահմանված է 10 տարի</t>
  </si>
  <si>
    <t>․․․</t>
  </si>
  <si>
    <t>Առկա դյուրակիր համակարգիչներ (լափթոփներ, նոութբուքեր). գրպանի ՊԴԱ (PDA) համակարգիչներ և համանման այլ համակարգչային սարքավորումներ), թիվը` ընդամենը</t>
  </si>
  <si>
    <t xml:space="preserve">Առկա համակարգիչների (ներառյալ` սեղանի (ստատիկ) համակարգիչների) թիվը` ընդամենը </t>
  </si>
  <si>
    <t>Մոնիտորներ և պրոյեկտորներ, թիվը` ընդամենը</t>
  </si>
  <si>
    <t>Տպիչ, համակարգչին կամ համակարգչային ցանցին միանալու հնարավորություն ունեցող պատճենահանող և ֆաքսիմիլային սարքեր,  թիվը` ընդամենը</t>
  </si>
  <si>
    <t>Նշված խմբում ընդգրկված այլ համակարգչային սարքեր, թիվը` ընդամենը</t>
  </si>
  <si>
    <t>Դաս</t>
  </si>
  <si>
    <t>Խումբ</t>
  </si>
  <si>
    <t>Տեսակ</t>
  </si>
  <si>
    <t>Օգտակար ծառայության ժամկետ</t>
  </si>
  <si>
    <t>(տարի)</t>
  </si>
  <si>
    <t>Գրասենյակային և տնտեսական գույք և պարագաներ, գործիքներ</t>
  </si>
  <si>
    <t>Համակարգիչներ (ներառյալ` սեղանի (ստատիկ) համակարգիչներ, դյուրակիր համակարգիչներ (լափթոփներ, նոութբուքեր). գրպանի ՊԴԱ (PDA) համակարգիչներ և համանման այլ համակարգչային սարքավորումներ)</t>
  </si>
  <si>
    <t>Համակարգչային սարքավորումներ և տեխնիկա (ներառյալ` մոնիտորներ և պրոյեկտորներ, օգտագործվող բացառապես տվյալների ավտոմատ մշակման համակարգերում, հիշող սարքեր, կիսահաղորդչային հիշող սարքեր, ապահովող տեղեկատվության պահպանումը հոսանքի անջատման դեպքում, տպիչ, համակարգչին կամ համակարգչային ցանցին միանալու հնարավորություն ունեցող պատճենահանող և ֆաքսիմիլային սարքեր` միավորված կամ չմիավորված և այլն)</t>
  </si>
  <si>
    <t>Այլ համակարգչային սարքավորումներ և տեխնիկա</t>
  </si>
  <si>
    <t>Հեռախոսներ (այդ թվում` բջջային), ռադիոհաղորդակցման սարքեր</t>
  </si>
  <si>
    <t>Համակարգչային սարքավորումներ/տեխնիկա</t>
  </si>
  <si>
    <t>Գրասենյակային և տնտեսական գույք</t>
  </si>
  <si>
    <t>Գրասենյակային էլեկտրական տեխնիկա (ներառյալ` հեռուստացույցներ, սառնարաններ, խմելու ջրի սարքեր, օդորակիչներ, տաքացուցիչներ, փոշեկուլներ, տեսախցիկներ, ֆոտոխցիկներ, տեղորոշիչ սարքեր (GPS) և այլն), այդ թվում՝</t>
  </si>
  <si>
    <t>Կահույք (ներառյալ` գրասեղաններ, սեղաններ, աթոռներ, բազկաթոռներ, փափուկ կահույք, զգեստապահարաններ, գրապահարաններ, գրադարակներ, չհրկիզվող պահարաններ և այլն), գորգեր, հայելիներ, այդ թվում՝</t>
  </si>
  <si>
    <t xml:space="preserve">Այլ գրասենյակային և տնտեսական գույք </t>
  </si>
  <si>
    <t>Հաշվեկշռային (մնացորդային)  արժեքը /հազ.դրամ/</t>
  </si>
  <si>
    <t>Մաշվածությունը (%)</t>
  </si>
  <si>
    <t>(ՀՀ ֆինանսների նախարարի 2016թ. հունվարի 8-ի «Հանրային հատվածի կազմակերպություններում նոր հիմնական միջոցների և սկզբնական արժեքով հաշվառվող կենսաբանական ակտիվների մաշվածության հաշվարկման նորմատիվային օգտակար ծառայության ժամկետները հաստատելու մասին» N 3-Ն հրաման, Հավելված 1)</t>
  </si>
  <si>
    <t>Առկա սարքավորումներ և գույք</t>
  </si>
  <si>
    <t xml:space="preserve"> քաղաքացիական (պետական) ծառայողների մասնագիտական վերապատրաստումների գծով ծախսերի</t>
  </si>
  <si>
    <t>Քննչական կոմիտեի ինքնավար պաշտոն զբաղեցնող անձինք</t>
  </si>
  <si>
    <t>այդ թվում թափուր հաստիքների թիվը</t>
  </si>
  <si>
    <t>Խորհրդական՝ կառուցվածքային ստորաբաժանումներում առանձին գործառույթներ համակարգող</t>
  </si>
  <si>
    <t>Մասնագետ` այլ քաղաքացիական աշխատանքների</t>
  </si>
  <si>
    <t>Իրավախորհրդատու</t>
  </si>
  <si>
    <t>ՀՀ ԱՆ ՊՐՈԲԱՑԻԱՅԻ ԾԱՌԱՅՈՒԹՅՈՒՆ</t>
  </si>
  <si>
    <t>Երևանի քաղաքային մարմին</t>
  </si>
  <si>
    <t>Արագածոտնի մարզային մարմին</t>
  </si>
  <si>
    <t>Արարատի մարզային մարմին</t>
  </si>
  <si>
    <t>Արմավիրի մարզային մարմին</t>
  </si>
  <si>
    <t>Գեղարքունիքի մարզային մարմին</t>
  </si>
  <si>
    <t>Լոռու մարզային մարմին</t>
  </si>
  <si>
    <t>Կոտայքի մարզային մարմին</t>
  </si>
  <si>
    <t>Շիրակի մարզային մարմին</t>
  </si>
  <si>
    <t>Սյունիքի մարզային մարմին</t>
  </si>
  <si>
    <t>Վայոց ձորի մարզային մարմին</t>
  </si>
  <si>
    <t>Տավուշի մարզային մարմին</t>
  </si>
  <si>
    <t>Կազմակերպամեթոդական բաժին</t>
  </si>
  <si>
    <t>Էլեկտրոնային մոնիթորինգի և տեղեկատվական տեխնոլոգիաների բաժին</t>
  </si>
  <si>
    <t>Հաշվառման և վիճակագրության բաժին</t>
  </si>
  <si>
    <t>Ընդհանուր բաժին</t>
  </si>
  <si>
    <t>Նյութատեխնիկական մատակարարման և շահագործման բաժին</t>
  </si>
  <si>
    <t>ՀՀ վարչապետի 2018 թ. հունիսի 11-ի  N 706 որոշում</t>
  </si>
  <si>
    <t>Կենտրոնական մարմնի երասոցիալականացման և վերականգնողական բաժին</t>
  </si>
  <si>
    <t>փոստային ծառայություններ</t>
  </si>
  <si>
    <t>Արագածոտնի մարզային մարմին /նստ. Աշտարակ/</t>
  </si>
  <si>
    <t>պանելային 
միաձույլ</t>
  </si>
  <si>
    <t>Արագածոտնի մարզային մարմին /նստ. Թալին/</t>
  </si>
  <si>
    <t>Արարատի մարզային մարմին /նստ. Արտաշատ/</t>
  </si>
  <si>
    <t>Արարատի մարզային մարմին /նստ. Արարատ/</t>
  </si>
  <si>
    <t>Արարատի մարզային մարմին /նստ. Վեդի/</t>
  </si>
  <si>
    <t>Արարատի մարզային մարմին /նստ. Մասիս/</t>
  </si>
  <si>
    <t>Արմավիրի մարզային մարմին /նստ. Արմավիր/</t>
  </si>
  <si>
    <t>Արմավիրի մարզային մարմին /նստ.Էջմիածին/</t>
  </si>
  <si>
    <t>Գեղարքունիքի մարզային մարմին /նստ.Սևան/</t>
  </si>
  <si>
    <t>Գեղարքունիքի մարզային մարմին /նստ.Ճամբարակ/</t>
  </si>
  <si>
    <t>Լոռու մարզային մարմին /նստ.Վանաձոր/</t>
  </si>
  <si>
    <t>Լոռու մարզային մարմին /նստ.Թումանյան/</t>
  </si>
  <si>
    <t>Լոռու մարզային մարմին /նստ.Տաշիր/</t>
  </si>
  <si>
    <t>Լոռու մարզային մարմին /նստ.Սպիտակ/</t>
  </si>
  <si>
    <t>Կոտայքի մարզային մարմին /նստ.Աբովյան/</t>
  </si>
  <si>
    <t>Կոտայքի մարզային մարմին /նստ.Հրազդան/</t>
  </si>
  <si>
    <t>Շիրակի մարզային մարմին /նստ.Գյումրի/</t>
  </si>
  <si>
    <t>Շիրակի մարզային մարմին /նստ.Արթիկ/</t>
  </si>
  <si>
    <t>Շիրակի մարզային մարմին /նստ.Ախուրյան/</t>
  </si>
  <si>
    <t>Սյունիքի մարզային մարմին /նստ.Կապան/</t>
  </si>
  <si>
    <t>Սյունիքի մարզային մարմին /նստ.Մեղրի/</t>
  </si>
  <si>
    <t>Սյունիքի մարզային մարմին /նստ.Սիսիան/</t>
  </si>
  <si>
    <t>Վայոց Ձորի  մարզային մարմին /նստ.Եղեգնաձոր/</t>
  </si>
  <si>
    <t>Տավուշի  մարզային մարմին /նստ.Իջևան/</t>
  </si>
  <si>
    <t>Պրոբացիայի պետական ծառայություն</t>
  </si>
  <si>
    <t>ք.Երևան</t>
  </si>
  <si>
    <t>ՀՀ մարզեր</t>
  </si>
  <si>
    <t>Chevrolet Aveo</t>
  </si>
  <si>
    <t>ՀՈՒՆԴԱՅԻ ՍՈՆԱՏԱ 2.4</t>
  </si>
  <si>
    <t>ԳԱԶ 3102</t>
  </si>
  <si>
    <t>TOYOTA CAMRY 2.4</t>
  </si>
  <si>
    <t>ԳԱԶ 311000</t>
  </si>
  <si>
    <t>ՎԱԶ 21213</t>
  </si>
  <si>
    <t>ՌԵՆՈ ԼՈԳԱՆ 1.4</t>
  </si>
  <si>
    <t>ԲԻԴ F3</t>
  </si>
  <si>
    <t>Ավտոմեքենա  Mitsubishi Pajero</t>
  </si>
  <si>
    <t>Ավտոմեքենա Կիա Optima  2,0</t>
  </si>
  <si>
    <t>Ավտոմեքենա Կիա Optima  2,7</t>
  </si>
  <si>
    <t>TOYOTA C0ROLLA  2.4</t>
  </si>
  <si>
    <t>պրոբացիայի 
ծառայություն</t>
  </si>
  <si>
    <t xml:space="preserve"> Պրոբացիայի ծառայության Գորիսի տարածքային բաժին</t>
  </si>
  <si>
    <t xml:space="preserve">ք. Գորիս, Մաշտոցի 3/2 </t>
  </si>
  <si>
    <t>վարձակալության պայմանագիր</t>
  </si>
  <si>
    <t xml:space="preserve"> Պրոբացիայի ծառայության Սևանի տարածքային բաժին</t>
  </si>
  <si>
    <t xml:space="preserve">ք. Սևան, Դեմիրճյան 4/4 </t>
  </si>
  <si>
    <t xml:space="preserve"> Պրոբացիայի ծառայության Սիսիանի տարածքային բաժին</t>
  </si>
  <si>
    <t xml:space="preserve"> Պրոբացիայի ծառայության Ստեփանավանի տարածքային բաժին</t>
  </si>
  <si>
    <t xml:space="preserve"> Պրոբացիայի ծառայության Վարդենիսի տարածքային բաժին</t>
  </si>
  <si>
    <t>ք. Վարդենիսն, Երիտասարդության փող. 14, 47</t>
  </si>
  <si>
    <t>Տարածքներ միջոցառումների
 կազմակերպման համար</t>
  </si>
  <si>
    <t>Գևորգ Ավագի Ասատրյան</t>
  </si>
  <si>
    <t>Անուշ Խլոյան</t>
  </si>
  <si>
    <t xml:space="preserve">Համակարգիչ </t>
  </si>
  <si>
    <t>Համակարգիչ-2</t>
  </si>
  <si>
    <t>Համակարգիչ asus</t>
  </si>
  <si>
    <t>հատ</t>
  </si>
  <si>
    <t>ՄոնիտորCTX</t>
  </si>
  <si>
    <t>Մոնիտոր LCD</t>
  </si>
  <si>
    <t>Մոնիտոր Samsung</t>
  </si>
  <si>
    <t>Մոնիտոր Dell</t>
  </si>
  <si>
    <t>Մոնիտոր 12դյույմ/ տափակ/</t>
  </si>
  <si>
    <t>Մոնիտոր</t>
  </si>
  <si>
    <t>Մոնիտոր  LOG</t>
  </si>
  <si>
    <t>Մոնիտոր  Orange</t>
  </si>
  <si>
    <t>Մոնիտոր  LG</t>
  </si>
  <si>
    <t>Սկաներ HP scanjet</t>
  </si>
  <si>
    <t>Քսերոքս</t>
  </si>
  <si>
    <t>Տպիչ/ պրինտեր/ LBP 2900</t>
  </si>
  <si>
    <t>Տպիչ/ պրինտեր/ L11121E</t>
  </si>
  <si>
    <t>Տպիչ/ պրինտեր/ HP 2200</t>
  </si>
  <si>
    <t>Տպիչ/ պրինտեր/ MF 3220</t>
  </si>
  <si>
    <t xml:space="preserve">Տպիչ/ պրինտեր/ </t>
  </si>
  <si>
    <t xml:space="preserve">Տպիչ/ պրինտեր/ MF </t>
  </si>
  <si>
    <t>Նոթբուք</t>
  </si>
  <si>
    <t>Desktop Lenovo E 63Z AI0</t>
  </si>
  <si>
    <t>Պրոեկտոր Epson EB-S04</t>
  </si>
  <si>
    <t xml:space="preserve">Համակարգիչ Lenovo S 710 </t>
  </si>
  <si>
    <t>Համակարգիչ բոլորը մեկում AIO</t>
  </si>
  <si>
    <t>Համակարգիչ Lenovo S500+
մոնիտոր23 LenovoT2324P</t>
  </si>
  <si>
    <t>Տպիչ  F6W16A HP</t>
  </si>
  <si>
    <t>Մոնիտոր LG</t>
  </si>
  <si>
    <t>Համակարգիչ DELL optiplex
 330 /մոնիտոր DELL/</t>
  </si>
  <si>
    <t>Տպիչ HP LaserJet 1018</t>
  </si>
  <si>
    <t>անխափան սնուցման սարք 
UPS /MAXMA</t>
  </si>
  <si>
    <t>Համակարգիչ Dell Vostro 3667
 /մոնիտոր Dell /</t>
  </si>
  <si>
    <t>Տպիչ HP Lazerjet Pro M 102a</t>
  </si>
  <si>
    <t>Լազերային տպիչ HP Lazerjet
 Pro M 203dw</t>
  </si>
  <si>
    <t>Պատճենահանման մեքենա HP
 Lazerjet MFP</t>
  </si>
  <si>
    <t xml:space="preserve">Սկաներ համակարգչի EPSON V 19 </t>
  </si>
  <si>
    <t>Սկաներ համակարգչի EPSON  DS 1630</t>
  </si>
  <si>
    <t>Լազերային տպիչ HP Lazerjet Pro M 203dw</t>
  </si>
  <si>
    <t>Սեղան 2 տումբանի</t>
  </si>
  <si>
    <t>Սեղան 1 տումբանի</t>
  </si>
  <si>
    <t>Կցասեղան</t>
  </si>
  <si>
    <t>Կողադիր սեղան</t>
  </si>
  <si>
    <t>Աթոռ</t>
  </si>
  <si>
    <t>Զգեստապահարան</t>
  </si>
  <si>
    <t>Գրապահարան</t>
  </si>
  <si>
    <t>Կոմբինացված պահարան</t>
  </si>
  <si>
    <t>Բազկաթոռ գրասենյակային</t>
  </si>
  <si>
    <t>Երկաթյա պահարան</t>
  </si>
  <si>
    <t>Համակարգչի սեղան</t>
  </si>
  <si>
    <t xml:space="preserve"> Պահարան90/75</t>
  </si>
  <si>
    <t xml:space="preserve"> Պահարան75/45</t>
  </si>
  <si>
    <t xml:space="preserve"> Պահարան230/80</t>
  </si>
  <si>
    <t>Համակարգչային նոր սեղան</t>
  </si>
  <si>
    <t>Աթոռ կտորից</t>
  </si>
  <si>
    <t>Սեղան փոքր</t>
  </si>
  <si>
    <t>Տումբա</t>
  </si>
  <si>
    <t>Սեղան բաժնի պետի՝ 
մոդել ՍԲՄ-1600ա մմ,1600</t>
  </si>
  <si>
    <t>Գրապահարան(2 կտորից)</t>
  </si>
  <si>
    <t>Սեղան ղեկավարի</t>
  </si>
  <si>
    <t>Սեղան, գրասեղան աշխատանքային, գրասենյակային 2</t>
  </si>
  <si>
    <t>Սեղան աշխատակցի 
1400*680*774</t>
  </si>
  <si>
    <t>Բազկաթոռ ղեկավարի
 ԲՂԴ2, կտոր</t>
  </si>
  <si>
    <t xml:space="preserve">Բազկաթոռ շարժական
 կաշվե </t>
  </si>
  <si>
    <t xml:space="preserve">Աթոռ շարժական
 </t>
  </si>
  <si>
    <t xml:space="preserve">Աթոռ կտորից, սև սովորական
 </t>
  </si>
  <si>
    <t>Պահարան</t>
  </si>
  <si>
    <t>Աթոռ փափուկ</t>
  </si>
  <si>
    <t>Չհրկիզվող պահարան</t>
  </si>
  <si>
    <t>Մետաղյա հիմքով  նախասրահի 3</t>
  </si>
  <si>
    <t>Հոլովակավոր աթոռ</t>
  </si>
  <si>
    <t xml:space="preserve">Բազկաթոռ </t>
  </si>
  <si>
    <t>Գրասեղան</t>
  </si>
  <si>
    <t xml:space="preserve">Աթոռ գրասենյակային
 </t>
  </si>
  <si>
    <t>Օդափոխիչ /Saturn /</t>
  </si>
  <si>
    <t>Սառնարան LG</t>
  </si>
  <si>
    <t>Ֆաքս Panasonic</t>
  </si>
  <si>
    <t xml:space="preserve">Oդորակիչ </t>
  </si>
  <si>
    <t>Օդորակիչ VIKASS VAC 18FDJ</t>
  </si>
  <si>
    <t>Հեռախոս Yealink T23 G</t>
  </si>
  <si>
    <t>Օդորակիչ 12000 BTU CENTEK</t>
  </si>
  <si>
    <t>քառ.մ</t>
  </si>
  <si>
    <t>Հատակածածկույթ</t>
  </si>
  <si>
    <t>Սեղան փոքր/ կցասեղան/ Ծիգ</t>
  </si>
  <si>
    <t>Տումբա / Ծիգ</t>
  </si>
  <si>
    <t>Սեղան/ Ծիգ</t>
  </si>
  <si>
    <t>Գրապահարան/ Ծիգ</t>
  </si>
  <si>
    <t>Գույք</t>
  </si>
  <si>
    <t>Լազերային տպիչ HP Lazerjet2015du</t>
  </si>
  <si>
    <t>Լազերային տպիչ HP Lazerjet Pro M 428fdn</t>
  </si>
  <si>
    <t>Համակարգիչ ամբողջը մեկում HP 200 AIO 22G 4</t>
  </si>
  <si>
    <t xml:space="preserve">Համակարգիչ Dell 
</t>
  </si>
  <si>
    <t>Համակարգիչ /Fujisto esprimo/2560</t>
  </si>
  <si>
    <t>Անձնական համակարգիչ</t>
  </si>
  <si>
    <t>Համակարգիչ /Fujitsu P410/</t>
  </si>
  <si>
    <t>ՀՀ արդարադատության նախարարության պրոբացիայի ծառայություն</t>
  </si>
  <si>
    <t>03</t>
  </si>
  <si>
    <t>05</t>
  </si>
  <si>
    <t>01</t>
  </si>
  <si>
    <t>Քրեակատարողական ծառայություններ</t>
  </si>
  <si>
    <t>Պրոբացիայի ծառայություններ</t>
  </si>
  <si>
    <t>1120</t>
  </si>
  <si>
    <t>ՀՀ արդարադատության նախարարության պրոբացիայի ծառայության կարողությունների զարգացում և տեխնիկական հագեցվածության ապահովում</t>
  </si>
  <si>
    <t xml:space="preserve"> «ՀՀ 2022  թվականի պետական   բյուջեի  մասին»,  «Կուտակային կենսաթոշակների մասին»,   «Պետական պաշտոններ և պետական ծառայության պաշտոններ զբաղեցնող անձանց վարձատրության մասին»  ՀՀ օրենքներ, ՀՀ վարչապետի 2018 թ. հունիսի 11-ի  N 706, ՀՀ կառավարության 2014 թ. հուլիսի 3-ի  N 737-Ն, ՀՀ կառավարության 2017 թ.հուլիսի 14-ի  N 670-Ն  որոշումներ</t>
  </si>
  <si>
    <t>Հաշվարկը կատարվել է  ՀՀ կառավարության 28.04.2005թ.  թիվ 629-Ն  որոշմամբ հաստատված նորմաներին համապատասխան</t>
  </si>
  <si>
    <r>
      <t>1.</t>
    </r>
    <r>
      <rPr>
        <sz val="7"/>
        <rFont val="Times New Roman"/>
        <family val="1"/>
      </rPr>
      <t xml:space="preserve">   </t>
    </r>
    <r>
      <rPr>
        <sz val="10"/>
        <rFont val="GHEA Grapalat"/>
        <family val="3"/>
      </rPr>
      <t>ՀՀ հանրային ծառայությունները կարգավորող հանձնաժողովի  2018 թվականի նոյեմբերի 28-ի ««ՎԵՈԼԻԱ ՋՈՒՐ» փակ բաժնետիրական ընկերության կողմից խմելու ջրի մատակարարման և ջրահեռացման (կեղտաջրերի մաքրման) ծառայությունների մատուցման սակագները սահմանելու և ՀՀ հանրային ծառայությունները կարգավորող հանձնաժողովի 2017 թ. նոյեմբերի 22-ի N 499-Ն որոշումն ուժը կորցրած ճանաչելու մասին» N 434-Ն որոշում,</t>
    </r>
  </si>
  <si>
    <t xml:space="preserve"> ՀՀ կառավարության  30.12.2004թ. թիվ 1956-Ն որոշմամբ հաստատված նորմաներ և ՀՀ կառավարության 2004թ. սեպտեմբերի 23-ի թիվ 1536-Ն որոշում:</t>
  </si>
  <si>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GHEA Grapalat"/>
        <family val="3"/>
      </rPr>
      <t>«Ավտոտրանսպորտային միջոցների օգտագործումից բխող պատասխանատվության պարտադիր ապահովագրության մասին» ՀՀ օրենք:</t>
    </r>
  </si>
  <si>
    <t>Պրոբացիայի պետական ծառայությունում համակարգչային ծրագրերի սպասարկում</t>
  </si>
  <si>
    <t>Թերթերում հայտարարությունների հրապարակման համար</t>
  </si>
  <si>
    <t xml:space="preserve">ՀՀ կառավարության 2005 թ. փետրվարի 17-ի «Հայաստանի Հանրապետությանպետական մարմինների ծառայողական ավտոմեքենաների  հատկացման, շահագործման և սպասարկման մասին» N 194-Ն որոշում:
</t>
  </si>
  <si>
    <t>Պրոբացիայի ծառայությանը  հատկացված  ավտոմեքենաների տեխ. զննման, աղբահանության և այլ պարտադիր վճարների համար</t>
  </si>
  <si>
    <t>ք. Ստեփանավան,Մոլդովական 65</t>
  </si>
  <si>
    <t xml:space="preserve">ք. Դիլիջան, Մյասնիկյանի փող.66, </t>
  </si>
  <si>
    <t xml:space="preserve">  ՀՀ ԱՆ Պրոբացիայի ծառայության </t>
  </si>
  <si>
    <t>ք. Արթիկ, Գ. Նժդեհի 3/35</t>
  </si>
  <si>
    <t>ք. Արարատ, Ռ.Վարդանյանի 21/1</t>
  </si>
  <si>
    <t>ք. Նոյեմբերյան, Զ.Անդրանիկի 14/2</t>
  </si>
  <si>
    <t xml:space="preserve">ք. Սիսիան, Ադոնցի 4 </t>
  </si>
  <si>
    <t>ք. Էջմիածին, Մ.Մաշտոցի 0, վարչ. շենք 2-րդ մասնաշենք</t>
  </si>
  <si>
    <t>ՀՀ Տավուշի  մարզի Դիլիջան քաղաքաի համայնքապետարան</t>
  </si>
  <si>
    <t>Տարոն Արամի Հակոբյան</t>
  </si>
  <si>
    <t>Մանուշակ Սողոմոնի 
Մանուկյան</t>
  </si>
  <si>
    <t>Սաշա Ռուբենի Գիշյան</t>
  </si>
  <si>
    <t>Սայադ Այվազյան</t>
  </si>
  <si>
    <t>ՀՀ Սյունիքի մարզի Գորիս
 քաղաքի համայնք</t>
  </si>
  <si>
    <t>ք. Էջմիածին, քաղաքային համայնքապետարան</t>
  </si>
  <si>
    <t>Սուսաննա Հրաչիկի Ենոքյան</t>
  </si>
  <si>
    <t xml:space="preserve"> Պրոբացիայի պետական ծառայության Սիսիանի, Սևանի, Ստեփանավանի, Վարդենիսի, Արթիկի, Դիլիջանի , Արարատի, Գորիսի, Նոյեմբերյանի,Էջմիածնի   ոչ բնակելի տարածքներ վարձակալելու  նպատակով կնքված  պայմանագրերի համաձայն: Պրոբացիայի ծառայության գործառույթներով պայմավորված  վարձակալված են   տարածքներ միջոցառումների իրականացման համար:
</t>
  </si>
  <si>
    <t>էլեկտրականության բաշխում</t>
  </si>
  <si>
    <t>գազի բաշխում</t>
  </si>
  <si>
    <t>խմելու ջրի բաշխում</t>
  </si>
  <si>
    <t>ախտահանման ― մակաբույծների ոչնչացման ծառայություններ</t>
  </si>
  <si>
    <t>ներքին փոստային ― սուրհանդակային ծառայություններ</t>
  </si>
  <si>
    <t>միջքաղաքային հեռախոսային ծառայություններ</t>
  </si>
  <si>
    <t>փոխադրամիջոցների հետ կապված ապահովագրական ծառայություններ</t>
  </si>
  <si>
    <t>ոչ բնակելի անշարժ գույքի վարձակալության կամ լիզինգի ծառայություններ</t>
  </si>
  <si>
    <t>համակարգչային տեխնիկայի կառավարման ծառայություններ համակարգչային համակարգերի սպասարկման համար</t>
  </si>
  <si>
    <t>Աշխատակիցների մասնագիտական 
զարգացման ծառայություններ</t>
  </si>
  <si>
    <t>թերթերում հայտարարությունների տպագրման ծառայություն</t>
  </si>
  <si>
    <t>Ներկայացուցչական ծախսեր</t>
  </si>
  <si>
    <t>ներկայացուցչական ծառայություններ</t>
  </si>
  <si>
    <t>տեղեկատվության մշաման սարքերի տեղադրման ծառայություններ</t>
  </si>
  <si>
    <t>հակահրդեհային ծառայություններ</t>
  </si>
  <si>
    <t>ավտոմեքենաների վերանորոգման ծառայություններ</t>
  </si>
  <si>
    <t>ամրակ, մեծ</t>
  </si>
  <si>
    <t>ամրակ, միջին</t>
  </si>
  <si>
    <t>ապակարիչ</t>
  </si>
  <si>
    <t>գծանշիչ</t>
  </si>
  <si>
    <t>գրիչ գելային</t>
  </si>
  <si>
    <t>գրիչ գնդիկավոր</t>
  </si>
  <si>
    <t>դակիչ միջին</t>
  </si>
  <si>
    <t>դատարկ սկավառակ, առանց տուփի, CD</t>
  </si>
  <si>
    <t>թանաք, կնիքի բարձիկի համար</t>
  </si>
  <si>
    <t>թանաքի բարձիկներ</t>
  </si>
  <si>
    <t>թղթապանակ, արագակար, թղթյա</t>
  </si>
  <si>
    <t>թղթապանակ, թելով, թղթյա</t>
  </si>
  <si>
    <t>թղթապանակ, կոշտ կազմով</t>
  </si>
  <si>
    <t>թղթապանակ, պոլիմերային թաղանթ, ֆայլ</t>
  </si>
  <si>
    <t>թուղթ, A4 ֆորմատի</t>
  </si>
  <si>
    <t>ծրար (Eurostandard)</t>
  </si>
  <si>
    <t>կարիչ, 20-50 թերթի համար</t>
  </si>
  <si>
    <t>կարիչ, 50-ից ավելի թերթի համար</t>
  </si>
  <si>
    <t>կարիչ, մինչ― 20 թերթի համար</t>
  </si>
  <si>
    <t>կարիչի մետաղալարե կապեր, մեծ</t>
  </si>
  <si>
    <t>կարիչի մետաղալարե կապեր, միջին</t>
  </si>
  <si>
    <t>կարիչի մետաղալարե կապեր, փոքր</t>
  </si>
  <si>
    <t>հաշվասարք, գրասենյակային</t>
  </si>
  <si>
    <t>մալուխ համակարգչի, UTP cable 6 level</t>
  </si>
  <si>
    <t>մատիտներ</t>
  </si>
  <si>
    <t>մկնիկ, համակարգչային, լարով</t>
  </si>
  <si>
    <t>շտրիխներ</t>
  </si>
  <si>
    <t>պոլիմերային ինքնակպչուն ժապավեն, 19մմx36մ գրասենյակային, փոքր</t>
  </si>
  <si>
    <t>պոլիմերային ինքնակպչուն ժապավեն, 48մմx100մ տնտեսական, մեծ</t>
  </si>
  <si>
    <t>ռետին հասարակ</t>
  </si>
  <si>
    <t>սեղմակ, մեծ</t>
  </si>
  <si>
    <t>սեղմակ, միջին</t>
  </si>
  <si>
    <t>սեղմակ, փոքր</t>
  </si>
  <si>
    <t>սոսնձամատիտ, գրասենյակային</t>
  </si>
  <si>
    <t>սոսնձապատված կամ կպչուն թուղթ</t>
  </si>
  <si>
    <t>տոներային քարտրիջներ</t>
  </si>
  <si>
    <t>ֆլեշ հիշողություն, 32GB</t>
  </si>
  <si>
    <t>բենզին, ռեգուլյար</t>
  </si>
  <si>
    <t>Կենցաղային և հանրային սննդի նյութեր</t>
  </si>
  <si>
    <t>ապակի մաքրելու միջոց</t>
  </si>
  <si>
    <t>ավելներ</t>
  </si>
  <si>
    <t>գոգաթիակ, աղբը հավաքելու համար, ձողով</t>
  </si>
  <si>
    <t>դույլ պլաստմասե</t>
  </si>
  <si>
    <t>դռան փականի միջուկ</t>
  </si>
  <si>
    <t>դռան փականներ</t>
  </si>
  <si>
    <t>զուգարանի թուղթ, ռուլոնով</t>
  </si>
  <si>
    <t>զուգարանների մաքրման նյութեր</t>
  </si>
  <si>
    <t>խոզանակ-սպունգ ապակի մաքրելու համար, ռետինե</t>
  </si>
  <si>
    <t>հատակ մաքրելու ձող, պլաստմասե, փայտյա</t>
  </si>
  <si>
    <t>հատակի մաքրման նյութեր</t>
  </si>
  <si>
    <t>ձեռնոցներ</t>
  </si>
  <si>
    <t>մաքրող կտորներ</t>
  </si>
  <si>
    <t>պոլիէթիլենային պարկ, աղբի համար</t>
  </si>
  <si>
    <t>ջրի ծորակ, 2 փականով</t>
  </si>
  <si>
    <t>սպասքի լվացման դետերգենտներ</t>
  </si>
  <si>
    <t>սպասքի լվացման փոշի</t>
  </si>
  <si>
    <t>փայլեցնող կտորներ</t>
  </si>
  <si>
    <t>օճառ, հեղուկ</t>
  </si>
  <si>
    <t>բանավոր թարգմանության ծառայություններ</t>
  </si>
  <si>
    <t>www.probation.am կայքի ծրագրային ապահովման մասով սպասարկման ծառայություններ</t>
  </si>
  <si>
    <t>ջեռուցման համակարգերի շահագործում</t>
  </si>
  <si>
    <t>մկրատ, գրասենյակային</t>
  </si>
  <si>
    <t>լամպ` երկկոնտակտանի, ուղղահայաց, 20 Վտ, 12 Վ</t>
  </si>
  <si>
    <t>ջրային հոսքերի կարգավորման փականներ</t>
  </si>
  <si>
    <t>զուգարանի խոզանակներ</t>
  </si>
  <si>
    <t xml:space="preserve"> ՀՀ  արդարադատության նախարարության պրոբացիայի ծառայություն</t>
  </si>
  <si>
    <t>ՀՀ ԱՆ պրոբացիայի ծառայություն</t>
  </si>
  <si>
    <t>ՀՀ ԱՆ պրրոբացիայի ծառայություն</t>
  </si>
  <si>
    <t>ՀՀ ԱՆ պրոբացիայաի ծառայություն</t>
  </si>
  <si>
    <r>
      <t xml:space="preserve">Հայտատուի  անվանումը     </t>
    </r>
    <r>
      <rPr>
        <sz val="10"/>
        <rFont val="GHEA Grapalat"/>
        <family val="3"/>
      </rPr>
      <t xml:space="preserve">  </t>
    </r>
    <r>
      <rPr>
        <b/>
        <sz val="10"/>
        <rFont val="GHEA Grapalat"/>
        <family val="3"/>
      </rPr>
      <t xml:space="preserve"> </t>
    </r>
    <r>
      <rPr>
        <b/>
        <sz val="12"/>
        <rFont val="GHEA Grapalat"/>
        <family val="3"/>
      </rPr>
      <t xml:space="preserve"> ՀՀ  արդարադատության նախարարության պրոբացիայի ծառայություն</t>
    </r>
  </si>
  <si>
    <t>ՀՀ  արդարադատության նախարարության պրոբացիայի ծառայություն</t>
  </si>
  <si>
    <t xml:space="preserve">  ՀՀ կառավարության 2005 թվականի դեկտեմբերի 29-ի թիվ 2335-Ն որոշում, ՀՀ օրենքը  Պրոբացիայի մասին</t>
  </si>
  <si>
    <t>համակարգչային հսկողության համակարգեր</t>
  </si>
  <si>
    <t>Հակահրդեհային ծառայությունների իրականացում</t>
  </si>
  <si>
    <t>Պրոբացիայի ծառայության շահառուների համար էլեկտրոնային հսկողության սարքավորումների ձեռքբերում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</si>
</sst>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֏&quot;;\-#,##0\ &quot;֏&quot;"/>
    <numFmt numFmtId="165" formatCode="#,##0\ &quot;֏&quot;;[Red]\-#,##0\ &quot;֏&quot;"/>
    <numFmt numFmtId="166" formatCode="#,##0.00\ &quot;֏&quot;;\-#,##0.00\ &quot;֏&quot;"/>
    <numFmt numFmtId="167" formatCode="#,##0.00\ &quot;֏&quot;;[Red]\-#,##0.00\ &quot;֏&quot;"/>
    <numFmt numFmtId="168" formatCode="_-* #,##0\ &quot;֏&quot;_-;\-* #,##0\ &quot;֏&quot;_-;_-* &quot;-&quot;\ &quot;֏&quot;_-;_-@_-"/>
    <numFmt numFmtId="169" formatCode="_-* #,##0\ _֏_-;\-* #,##0\ _֏_-;_-* &quot;-&quot;\ _֏_-;_-@_-"/>
    <numFmt numFmtId="170" formatCode="_-* #,##0.00\ &quot;֏&quot;_-;\-* #,##0.00\ &quot;֏&quot;_-;_-* &quot;-&quot;??\ &quot;֏&quot;_-;_-@_-"/>
    <numFmt numFmtId="171" formatCode="_-* #,##0.00\ _֏_-;\-* #,##0.00\ _֏_-;_-* &quot;-&quot;??\ _֏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"/>
    <numFmt numFmtId="197" formatCode="_(* #,##0.0_);_(* \(#,##0.0\);_(* &quot;-&quot;??_);_(@_)"/>
    <numFmt numFmtId="198" formatCode="_-* #,##0.0_-;\-* #,##0.0_-;_-* &quot;-&quot;??_-;_-@_-"/>
    <numFmt numFmtId="199" formatCode="_-* #,##0_-;\-* #,##0_-;_-* &quot;-&quot;??_-;_-@_-"/>
    <numFmt numFmtId="200" formatCode="0.00000"/>
    <numFmt numFmtId="201" formatCode="0.0000"/>
    <numFmt numFmtId="202" formatCode="0.0%"/>
    <numFmt numFmtId="203" formatCode="#,##0.0_);[Red]\(#,##0.0\)"/>
    <numFmt numFmtId="204" formatCode="[$-409]dddd\,\ mmmm\ d\,\ yyyy"/>
  </numFmts>
  <fonts count="1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.5"/>
      <name val="GHEA Grapalat"/>
      <family val="3"/>
    </font>
    <font>
      <b/>
      <sz val="12"/>
      <color indexed="10"/>
      <name val="GHEA Grapalat"/>
      <family val="3"/>
    </font>
    <font>
      <b/>
      <sz val="11"/>
      <color indexed="10"/>
      <name val="GHEA Grapalat"/>
      <family val="3"/>
    </font>
    <font>
      <b/>
      <sz val="8"/>
      <name val="GHEA Grapalat"/>
      <family val="3"/>
    </font>
    <font>
      <sz val="10"/>
      <name val="GHEA Grapalat"/>
      <family val="3"/>
    </font>
    <font>
      <u val="single"/>
      <sz val="10"/>
      <name val="GHEA Grapalat"/>
      <family val="3"/>
    </font>
    <font>
      <sz val="12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9"/>
      <name val="GHEA Grapalat"/>
      <family val="3"/>
    </font>
    <font>
      <b/>
      <i/>
      <u val="single"/>
      <sz val="10"/>
      <name val="GHEA Grapalat"/>
      <family val="3"/>
    </font>
    <font>
      <sz val="10"/>
      <color indexed="8"/>
      <name val="GHEA Grapalat"/>
      <family val="3"/>
    </font>
    <font>
      <i/>
      <sz val="10"/>
      <name val="GHEA Grapalat"/>
      <family val="3"/>
    </font>
    <font>
      <i/>
      <sz val="8"/>
      <name val="GHEA Grapalat"/>
      <family val="3"/>
    </font>
    <font>
      <b/>
      <i/>
      <sz val="8"/>
      <name val="GHEA Grapalat"/>
      <family val="3"/>
    </font>
    <font>
      <i/>
      <sz val="10"/>
      <color indexed="10"/>
      <name val="GHEA Grapalat"/>
      <family val="3"/>
    </font>
    <font>
      <sz val="10"/>
      <color indexed="10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b/>
      <i/>
      <sz val="10"/>
      <name val="GHEA Grapalat"/>
      <family val="3"/>
    </font>
    <font>
      <b/>
      <sz val="10"/>
      <color indexed="23"/>
      <name val="GHEA Grapalat"/>
      <family val="3"/>
    </font>
    <font>
      <b/>
      <sz val="10"/>
      <color indexed="12"/>
      <name val="GHEA Grapalat"/>
      <family val="3"/>
    </font>
    <font>
      <sz val="9"/>
      <color indexed="8"/>
      <name val="GHEA Grapalat"/>
      <family val="3"/>
    </font>
    <font>
      <sz val="8"/>
      <color indexed="8"/>
      <name val="GHEA Grapalat"/>
      <family val="3"/>
    </font>
    <font>
      <u val="single"/>
      <sz val="8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u val="single"/>
      <sz val="12"/>
      <name val="GHEA Grapalat"/>
      <family val="3"/>
    </font>
    <font>
      <b/>
      <sz val="12"/>
      <name val="GHEA Grapalat"/>
      <family val="3"/>
    </font>
    <font>
      <b/>
      <i/>
      <sz val="9"/>
      <name val="GHEA Grapalat"/>
      <family val="3"/>
    </font>
    <font>
      <i/>
      <sz val="9"/>
      <name val="GHEA Grapalat"/>
      <family val="3"/>
    </font>
    <font>
      <b/>
      <sz val="8"/>
      <color indexed="10"/>
      <name val="GHEA Grapalat"/>
      <family val="3"/>
    </font>
    <font>
      <b/>
      <sz val="10"/>
      <color indexed="10"/>
      <name val="GHEA Grapalat"/>
      <family val="3"/>
    </font>
    <font>
      <b/>
      <sz val="8"/>
      <color indexed="8"/>
      <name val="GHEA Grapalat"/>
      <family val="3"/>
    </font>
    <font>
      <b/>
      <i/>
      <sz val="10"/>
      <color indexed="10"/>
      <name val="GHEA Grapalat"/>
      <family val="3"/>
    </font>
    <font>
      <sz val="9"/>
      <color indexed="8"/>
      <name val="Arial Unicode"/>
      <family val="2"/>
    </font>
    <font>
      <sz val="8"/>
      <color indexed="10"/>
      <name val="GHEA Grapalat"/>
      <family val="3"/>
    </font>
    <font>
      <b/>
      <u val="single"/>
      <sz val="10"/>
      <name val="GHEA Grapalat"/>
      <family val="3"/>
    </font>
    <font>
      <b/>
      <sz val="9"/>
      <color indexed="10"/>
      <name val="GHEA Grapalat"/>
      <family val="3"/>
    </font>
    <font>
      <i/>
      <sz val="12"/>
      <name val="GHEA Grapalat"/>
      <family val="3"/>
    </font>
    <font>
      <sz val="8"/>
      <color indexed="56"/>
      <name val="GHEA Grapalat"/>
      <family val="3"/>
    </font>
    <font>
      <sz val="10"/>
      <color indexed="56"/>
      <name val="GHEA Grapalat"/>
      <family val="3"/>
    </font>
    <font>
      <i/>
      <sz val="10"/>
      <color indexed="56"/>
      <name val="GHEA Grapalat"/>
      <family val="3"/>
    </font>
    <font>
      <b/>
      <sz val="10"/>
      <color indexed="56"/>
      <name val="GHEA Grapalat"/>
      <family val="3"/>
    </font>
    <font>
      <u val="single"/>
      <sz val="9"/>
      <name val="GHEA Grapalat"/>
      <family val="3"/>
    </font>
    <font>
      <u val="single"/>
      <sz val="11"/>
      <name val="GHEA Grapalat"/>
      <family val="3"/>
    </font>
    <font>
      <sz val="10"/>
      <name val="Arial Armenian"/>
      <family val="2"/>
    </font>
    <font>
      <sz val="10"/>
      <color indexed="8"/>
      <name val="MS Sans Serif"/>
      <family val="2"/>
    </font>
    <font>
      <sz val="10"/>
      <name val="Times Armenian"/>
      <family val="1"/>
    </font>
    <font>
      <sz val="9"/>
      <name val="GHEA Mariam"/>
      <family val="3"/>
    </font>
    <font>
      <i/>
      <sz val="11"/>
      <name val="GHEA Grapalat"/>
      <family val="3"/>
    </font>
    <font>
      <sz val="12"/>
      <color indexed="8"/>
      <name val="GHEA Grapalat"/>
      <family val="3"/>
    </font>
    <font>
      <b/>
      <i/>
      <sz val="9"/>
      <color indexed="10"/>
      <name val="GHEA Grapalat"/>
      <family val="3"/>
    </font>
    <font>
      <sz val="11"/>
      <color indexed="8"/>
      <name val="GHEA Grapalat"/>
      <family val="3"/>
    </font>
    <font>
      <b/>
      <sz val="11"/>
      <color indexed="8"/>
      <name val="GHEA Grapalat"/>
      <family val="3"/>
    </font>
    <font>
      <b/>
      <u val="single"/>
      <sz val="12"/>
      <name val="GHEA Grapalat"/>
      <family val="3"/>
    </font>
    <font>
      <sz val="7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 Armenian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10"/>
      <name val="GHEA Grapalat"/>
      <family val="3"/>
    </font>
    <font>
      <sz val="10"/>
      <color indexed="8"/>
      <name val="GHEA Mariam"/>
      <family val="3"/>
    </font>
    <font>
      <i/>
      <sz val="10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 Armeni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GHEA Grapalat"/>
      <family val="3"/>
    </font>
    <font>
      <b/>
      <sz val="12"/>
      <color rgb="FFFF0000"/>
      <name val="GHEA Grapalat"/>
      <family val="3"/>
    </font>
    <font>
      <b/>
      <sz val="8"/>
      <color rgb="FFFF0000"/>
      <name val="GHEA Grapalat"/>
      <family val="3"/>
    </font>
    <font>
      <sz val="9"/>
      <color rgb="FFFF0000"/>
      <name val="GHEA Grapalat"/>
      <family val="3"/>
    </font>
    <font>
      <sz val="10"/>
      <color theme="1"/>
      <name val="GHEA Grapalat"/>
      <family val="3"/>
    </font>
    <font>
      <sz val="8"/>
      <color theme="1"/>
      <name val="GHEA Grapalat"/>
      <family val="3"/>
    </font>
    <font>
      <b/>
      <sz val="11"/>
      <color rgb="FFFF0000"/>
      <name val="GHEA Grapalat"/>
      <family val="3"/>
    </font>
    <font>
      <b/>
      <sz val="10"/>
      <color theme="1"/>
      <name val="GHEA Grapalat"/>
      <family val="3"/>
    </font>
    <font>
      <sz val="10"/>
      <color rgb="FF000000"/>
      <name val="GHEA Mariam"/>
      <family val="3"/>
    </font>
    <font>
      <b/>
      <sz val="10"/>
      <color rgb="FFFF0000"/>
      <name val="GHEA Grapalat"/>
      <family val="3"/>
    </font>
    <font>
      <sz val="11"/>
      <color theme="1"/>
      <name val="GHEA Grapalat"/>
      <family val="3"/>
    </font>
    <font>
      <sz val="11"/>
      <color rgb="FF000000"/>
      <name val="GHEA Grapalat"/>
      <family val="3"/>
    </font>
    <font>
      <b/>
      <sz val="11"/>
      <color rgb="FF000000"/>
      <name val="GHEA Grapalat"/>
      <family val="3"/>
    </font>
    <font>
      <b/>
      <i/>
      <sz val="10"/>
      <color theme="1"/>
      <name val="GHEA Grapalat"/>
      <family val="3"/>
    </font>
    <font>
      <sz val="10"/>
      <color rgb="FF000000"/>
      <name val="GHEA Grapalat"/>
      <family val="3"/>
    </font>
    <font>
      <b/>
      <sz val="9"/>
      <color rgb="FFFF0000"/>
      <name val="GHEA Grapalat"/>
      <family val="3"/>
    </font>
    <font>
      <i/>
      <sz val="10"/>
      <color theme="1"/>
      <name val="GHEA Grapalat"/>
      <family val="3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hair"/>
      <top style="hair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1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26" borderId="0" applyNumberFormat="0" applyBorder="0" applyAlignment="0" applyProtection="0"/>
    <xf numFmtId="0" fontId="89" fillId="27" borderId="1" applyNumberFormat="0" applyAlignment="0" applyProtection="0"/>
    <xf numFmtId="0" fontId="9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54" fillId="0" borderId="0" applyFont="0" applyFill="0" applyBorder="0" applyAlignment="0" applyProtection="0"/>
    <xf numFmtId="185" fontId="5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54" fillId="0" borderId="0" applyFont="0" applyFill="0" applyBorder="0" applyAlignment="0" applyProtection="0"/>
    <xf numFmtId="185" fontId="5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5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6" fillId="30" borderId="1" applyNumberFormat="0" applyAlignment="0" applyProtection="0"/>
    <xf numFmtId="0" fontId="97" fillId="0" borderId="6" applyNumberFormat="0" applyFill="0" applyAlignment="0" applyProtection="0"/>
    <xf numFmtId="0" fontId="98" fillId="31" borderId="0" applyNumberFormat="0" applyBorder="0" applyAlignment="0" applyProtection="0"/>
    <xf numFmtId="0" fontId="56" fillId="0" borderId="0">
      <alignment/>
      <protection/>
    </xf>
    <xf numFmtId="0" fontId="54" fillId="0" borderId="0">
      <alignment/>
      <protection/>
    </xf>
    <xf numFmtId="0" fontId="99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32" borderId="7" applyNumberFormat="0" applyFont="0" applyAlignment="0" applyProtection="0"/>
    <xf numFmtId="0" fontId="100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01" fillId="0" borderId="0" applyNumberFormat="0" applyFill="0" applyBorder="0" applyAlignment="0" applyProtection="0"/>
    <xf numFmtId="0" fontId="102" fillId="0" borderId="9" applyNumberFormat="0" applyFill="0" applyAlignment="0" applyProtection="0"/>
    <xf numFmtId="0" fontId="10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43" fontId="0" fillId="0" borderId="0" applyFont="0" applyFill="0" applyBorder="0" applyAlignment="0" applyProtection="0"/>
    <xf numFmtId="43" fontId="56" fillId="0" borderId="0" applyFont="0" applyFill="0" applyBorder="0" applyAlignment="0" applyProtection="0"/>
    <xf numFmtId="185" fontId="54" fillId="0" borderId="0" applyFont="0" applyFill="0" applyBorder="0" applyAlignment="0" applyProtection="0"/>
    <xf numFmtId="185" fontId="54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935">
    <xf numFmtId="0" fontId="0" fillId="0" borderId="0" xfId="0" applyAlignment="1">
      <alignment/>
    </xf>
    <xf numFmtId="0" fontId="8" fillId="33" borderId="0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centerContinuous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33" borderId="0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 horizontal="centerContinuous" wrapText="1"/>
    </xf>
    <xf numFmtId="0" fontId="10" fillId="33" borderId="10" xfId="0" applyFont="1" applyFill="1" applyBorder="1" applyAlignment="1">
      <alignment horizontal="centerContinuous" wrapText="1"/>
    </xf>
    <xf numFmtId="0" fontId="11" fillId="33" borderId="0" xfId="0" applyFont="1" applyFill="1" applyBorder="1" applyAlignment="1">
      <alignment horizontal="centerContinuous" wrapText="1"/>
    </xf>
    <xf numFmtId="0" fontId="11" fillId="33" borderId="0" xfId="0" applyFont="1" applyFill="1" applyBorder="1" applyAlignment="1">
      <alignment horizontal="center" wrapText="1"/>
    </xf>
    <xf numFmtId="0" fontId="11" fillId="0" borderId="11" xfId="0" applyFont="1" applyBorder="1" applyAlignment="1">
      <alignment wrapText="1"/>
    </xf>
    <xf numFmtId="0" fontId="11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Continuous" wrapText="1"/>
    </xf>
    <xf numFmtId="0" fontId="15" fillId="0" borderId="11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1" fillId="0" borderId="11" xfId="0" applyFont="1" applyFill="1" applyBorder="1" applyAlignment="1">
      <alignment wrapText="1"/>
    </xf>
    <xf numFmtId="0" fontId="14" fillId="0" borderId="11" xfId="0" applyFont="1" applyFill="1" applyBorder="1" applyAlignment="1">
      <alignment wrapText="1"/>
    </xf>
    <xf numFmtId="186" fontId="11" fillId="0" borderId="11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4" fillId="0" borderId="11" xfId="0" applyFont="1" applyBorder="1" applyAlignment="1">
      <alignment wrapText="1"/>
    </xf>
    <xf numFmtId="0" fontId="11" fillId="33" borderId="0" xfId="0" applyFont="1" applyFill="1" applyBorder="1" applyAlignment="1">
      <alignment horizontal="centerContinuous"/>
    </xf>
    <xf numFmtId="0" fontId="12" fillId="33" borderId="10" xfId="0" applyFont="1" applyFill="1" applyBorder="1" applyAlignment="1">
      <alignment horizontal="left" wrapText="1"/>
    </xf>
    <xf numFmtId="0" fontId="14" fillId="33" borderId="0" xfId="0" applyFont="1" applyFill="1" applyBorder="1" applyAlignment="1">
      <alignment horizontal="centerContinuous" wrapText="1"/>
    </xf>
    <xf numFmtId="0" fontId="16" fillId="0" borderId="11" xfId="0" applyFont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186" fontId="14" fillId="34" borderId="11" xfId="0" applyNumberFormat="1" applyFont="1" applyFill="1" applyBorder="1" applyAlignment="1">
      <alignment horizontal="center" wrapText="1"/>
    </xf>
    <xf numFmtId="0" fontId="14" fillId="34" borderId="0" xfId="0" applyFont="1" applyFill="1" applyAlignment="1">
      <alignment/>
    </xf>
    <xf numFmtId="0" fontId="14" fillId="33" borderId="11" xfId="0" applyFont="1" applyFill="1" applyBorder="1" applyAlignment="1">
      <alignment wrapText="1"/>
    </xf>
    <xf numFmtId="0" fontId="11" fillId="33" borderId="11" xfId="0" applyFont="1" applyFill="1" applyBorder="1" applyAlignment="1">
      <alignment horizontal="center" wrapText="1"/>
    </xf>
    <xf numFmtId="0" fontId="11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0" fontId="14" fillId="33" borderId="0" xfId="0" applyFont="1" applyFill="1" applyAlignment="1">
      <alignment/>
    </xf>
    <xf numFmtId="0" fontId="15" fillId="33" borderId="0" xfId="0" applyFont="1" applyFill="1" applyBorder="1" applyAlignment="1">
      <alignment horizontal="center" wrapText="1"/>
    </xf>
    <xf numFmtId="0" fontId="15" fillId="0" borderId="0" xfId="0" applyFont="1" applyBorder="1" applyAlignment="1">
      <alignment/>
    </xf>
    <xf numFmtId="0" fontId="17" fillId="34" borderId="11" xfId="0" applyFont="1" applyFill="1" applyBorder="1" applyAlignment="1">
      <alignment wrapText="1"/>
    </xf>
    <xf numFmtId="186" fontId="14" fillId="33" borderId="11" xfId="0" applyNumberFormat="1" applyFont="1" applyFill="1" applyBorder="1" applyAlignment="1">
      <alignment horizontal="center" wrapText="1"/>
    </xf>
    <xf numFmtId="0" fontId="14" fillId="33" borderId="0" xfId="0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18" fillId="0" borderId="0" xfId="0" applyFont="1" applyAlignment="1">
      <alignment/>
    </xf>
    <xf numFmtId="0" fontId="15" fillId="33" borderId="0" xfId="0" applyFont="1" applyFill="1" applyAlignment="1">
      <alignment horizontal="center"/>
    </xf>
    <xf numFmtId="0" fontId="15" fillId="33" borderId="0" xfId="0" applyFont="1" applyFill="1" applyAlignment="1">
      <alignment horizontal="centerContinuous" wrapText="1"/>
    </xf>
    <xf numFmtId="0" fontId="15" fillId="33" borderId="0" xfId="0" applyFont="1" applyFill="1" applyAlignment="1">
      <alignment horizontal="centerContinuous"/>
    </xf>
    <xf numFmtId="0" fontId="20" fillId="33" borderId="0" xfId="0" applyFont="1" applyFill="1" applyAlignment="1">
      <alignment horizontal="centerContinuous"/>
    </xf>
    <xf numFmtId="186" fontId="15" fillId="33" borderId="0" xfId="0" applyNumberFormat="1" applyFont="1" applyFill="1" applyAlignment="1">
      <alignment horizontal="center"/>
    </xf>
    <xf numFmtId="0" fontId="15" fillId="33" borderId="0" xfId="0" applyFont="1" applyFill="1" applyAlignment="1">
      <alignment wrapText="1"/>
    </xf>
    <xf numFmtId="0" fontId="20" fillId="33" borderId="0" xfId="0" applyFont="1" applyFill="1" applyAlignment="1">
      <alignment horizontal="center"/>
    </xf>
    <xf numFmtId="0" fontId="15" fillId="33" borderId="0" xfId="0" applyFont="1" applyFill="1" applyAlignment="1">
      <alignment/>
    </xf>
    <xf numFmtId="0" fontId="15" fillId="33" borderId="12" xfId="0" applyFont="1" applyFill="1" applyBorder="1" applyAlignment="1">
      <alignment horizontal="center"/>
    </xf>
    <xf numFmtId="1" fontId="14" fillId="33" borderId="12" xfId="0" applyNumberFormat="1" applyFont="1" applyFill="1" applyBorder="1" applyAlignment="1">
      <alignment horizontal="center"/>
    </xf>
    <xf numFmtId="0" fontId="15" fillId="33" borderId="12" xfId="0" applyFont="1" applyFill="1" applyBorder="1" applyAlignment="1">
      <alignment wrapText="1"/>
    </xf>
    <xf numFmtId="0" fontId="15" fillId="0" borderId="13" xfId="0" applyFont="1" applyBorder="1" applyAlignment="1">
      <alignment horizontal="centerContinuous" wrapText="1"/>
    </xf>
    <xf numFmtId="0" fontId="15" fillId="0" borderId="14" xfId="0" applyFont="1" applyBorder="1" applyAlignment="1">
      <alignment horizontal="centerContinuous" wrapText="1"/>
    </xf>
    <xf numFmtId="0" fontId="15" fillId="0" borderId="15" xfId="0" applyFont="1" applyBorder="1" applyAlignment="1">
      <alignment horizontal="centerContinuous" wrapText="1"/>
    </xf>
    <xf numFmtId="0" fontId="15" fillId="0" borderId="13" xfId="0" applyFont="1" applyBorder="1" applyAlignment="1">
      <alignment horizontal="centerContinuous"/>
    </xf>
    <xf numFmtId="0" fontId="20" fillId="0" borderId="14" xfId="0" applyFont="1" applyBorder="1" applyAlignment="1">
      <alignment horizontal="centerContinuous"/>
    </xf>
    <xf numFmtId="0" fontId="15" fillId="0" borderId="14" xfId="0" applyFont="1" applyBorder="1" applyAlignment="1">
      <alignment horizontal="centerContinuous"/>
    </xf>
    <xf numFmtId="0" fontId="15" fillId="0" borderId="15" xfId="0" applyFont="1" applyBorder="1" applyAlignment="1">
      <alignment horizontal="centerContinuous"/>
    </xf>
    <xf numFmtId="0" fontId="11" fillId="33" borderId="16" xfId="0" applyFont="1" applyFill="1" applyBorder="1" applyAlignment="1">
      <alignment horizontal="center"/>
    </xf>
    <xf numFmtId="0" fontId="16" fillId="33" borderId="16" xfId="0" applyFont="1" applyFill="1" applyBorder="1" applyAlignment="1">
      <alignment wrapText="1"/>
    </xf>
    <xf numFmtId="0" fontId="15" fillId="33" borderId="16" xfId="0" applyFont="1" applyFill="1" applyBorder="1" applyAlignment="1">
      <alignment horizontal="center" wrapText="1"/>
    </xf>
    <xf numFmtId="0" fontId="15" fillId="0" borderId="11" xfId="0" applyFont="1" applyBorder="1" applyAlignment="1">
      <alignment horizontal="centerContinuous" wrapText="1"/>
    </xf>
    <xf numFmtId="0" fontId="15" fillId="33" borderId="11" xfId="0" applyFont="1" applyFill="1" applyBorder="1" applyAlignment="1">
      <alignment horizontal="center" wrapText="1"/>
    </xf>
    <xf numFmtId="0" fontId="15" fillId="33" borderId="17" xfId="0" applyFont="1" applyFill="1" applyBorder="1" applyAlignment="1">
      <alignment horizontal="center" wrapText="1"/>
    </xf>
    <xf numFmtId="0" fontId="21" fillId="33" borderId="17" xfId="0" applyFont="1" applyFill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16" fillId="0" borderId="17" xfId="0" applyFont="1" applyBorder="1" applyAlignment="1">
      <alignment wrapText="1"/>
    </xf>
    <xf numFmtId="0" fontId="20" fillId="0" borderId="11" xfId="0" applyFont="1" applyBorder="1" applyAlignment="1">
      <alignment horizontal="center" wrapText="1"/>
    </xf>
    <xf numFmtId="0" fontId="15" fillId="0" borderId="0" xfId="0" applyFont="1" applyAlignment="1">
      <alignment wrapText="1"/>
    </xf>
    <xf numFmtId="0" fontId="11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6" fillId="0" borderId="11" xfId="0" applyFont="1" applyBorder="1" applyAlignment="1">
      <alignment wrapText="1"/>
    </xf>
    <xf numFmtId="186" fontId="11" fillId="0" borderId="11" xfId="0" applyNumberFormat="1" applyFont="1" applyBorder="1" applyAlignment="1">
      <alignment horizontal="center"/>
    </xf>
    <xf numFmtId="186" fontId="11" fillId="0" borderId="11" xfId="0" applyNumberFormat="1" applyFont="1" applyBorder="1" applyAlignment="1">
      <alignment horizontal="centerContinuous" wrapText="1"/>
    </xf>
    <xf numFmtId="0" fontId="15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86" fontId="15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186" fontId="11" fillId="0" borderId="11" xfId="0" applyNumberFormat="1" applyFont="1" applyBorder="1" applyAlignment="1">
      <alignment horizontal="center" wrapText="1"/>
    </xf>
    <xf numFmtId="186" fontId="18" fillId="0" borderId="11" xfId="0" applyNumberFormat="1" applyFont="1" applyBorder="1" applyAlignment="1">
      <alignment horizontal="center"/>
    </xf>
    <xf numFmtId="1" fontId="11" fillId="0" borderId="11" xfId="0" applyNumberFormat="1" applyFont="1" applyBorder="1" applyAlignment="1">
      <alignment horizontal="center" wrapText="1"/>
    </xf>
    <xf numFmtId="0" fontId="11" fillId="34" borderId="11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 wrapText="1"/>
    </xf>
    <xf numFmtId="1" fontId="11" fillId="34" borderId="11" xfId="0" applyNumberFormat="1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186" fontId="11" fillId="34" borderId="11" xfId="0" applyNumberFormat="1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16" fillId="0" borderId="11" xfId="0" applyFont="1" applyBorder="1" applyAlignment="1">
      <alignment horizontal="left" wrapText="1"/>
    </xf>
    <xf numFmtId="0" fontId="11" fillId="0" borderId="0" xfId="0" applyFont="1" applyAlignment="1">
      <alignment wrapText="1"/>
    </xf>
    <xf numFmtId="49" fontId="16" fillId="0" borderId="0" xfId="0" applyNumberFormat="1" applyFont="1" applyBorder="1" applyAlignment="1">
      <alignment horizontal="centerContinuous" wrapText="1"/>
    </xf>
    <xf numFmtId="0" fontId="11" fillId="0" borderId="0" xfId="0" applyFont="1" applyAlignment="1">
      <alignment horizontal="centerContinuous" wrapText="1"/>
    </xf>
    <xf numFmtId="0" fontId="11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186" fontId="11" fillId="0" borderId="0" xfId="0" applyNumberFormat="1" applyFont="1" applyAlignment="1">
      <alignment horizontal="centerContinuous"/>
    </xf>
    <xf numFmtId="186" fontId="8" fillId="34" borderId="18" xfId="0" applyNumberFormat="1" applyFont="1" applyFill="1" applyBorder="1" applyAlignment="1">
      <alignment horizontal="center"/>
    </xf>
    <xf numFmtId="49" fontId="16" fillId="0" borderId="0" xfId="0" applyNumberFormat="1" applyFont="1" applyAlignment="1">
      <alignment horizontal="centerContinuous" wrapText="1"/>
    </xf>
    <xf numFmtId="0" fontId="16" fillId="0" borderId="0" xfId="0" applyFont="1" applyAlignment="1">
      <alignment wrapText="1"/>
    </xf>
    <xf numFmtId="0" fontId="15" fillId="0" borderId="19" xfId="0" applyFont="1" applyBorder="1" applyAlignment="1">
      <alignment horizontal="center"/>
    </xf>
    <xf numFmtId="0" fontId="15" fillId="33" borderId="2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1" fillId="33" borderId="11" xfId="0" applyFont="1" applyFill="1" applyBorder="1" applyAlignment="1">
      <alignment/>
    </xf>
    <xf numFmtId="0" fontId="27" fillId="33" borderId="11" xfId="0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11" fillId="33" borderId="0" xfId="0" applyFont="1" applyFill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23" fillId="0" borderId="11" xfId="0" applyFont="1" applyBorder="1" applyAlignment="1">
      <alignment/>
    </xf>
    <xf numFmtId="1" fontId="11" fillId="0" borderId="11" xfId="0" applyNumberFormat="1" applyFont="1" applyBorder="1" applyAlignment="1">
      <alignment/>
    </xf>
    <xf numFmtId="186" fontId="11" fillId="0" borderId="11" xfId="0" applyNumberFormat="1" applyFont="1" applyBorder="1" applyAlignment="1">
      <alignment/>
    </xf>
    <xf numFmtId="0" fontId="18" fillId="0" borderId="11" xfId="0" applyFont="1" applyBorder="1" applyAlignment="1">
      <alignment/>
    </xf>
    <xf numFmtId="0" fontId="11" fillId="0" borderId="11" xfId="0" applyFont="1" applyBorder="1" applyAlignment="1">
      <alignment horizontal="right"/>
    </xf>
    <xf numFmtId="0" fontId="14" fillId="0" borderId="11" xfId="0" applyFont="1" applyBorder="1" applyAlignment="1">
      <alignment/>
    </xf>
    <xf numFmtId="1" fontId="14" fillId="0" borderId="11" xfId="0" applyNumberFormat="1" applyFont="1" applyBorder="1" applyAlignment="1">
      <alignment/>
    </xf>
    <xf numFmtId="1" fontId="28" fillId="0" borderId="11" xfId="0" applyNumberFormat="1" applyFont="1" applyBorder="1" applyAlignment="1">
      <alignment/>
    </xf>
    <xf numFmtId="186" fontId="29" fillId="0" borderId="11" xfId="0" applyNumberFormat="1" applyFont="1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15" fillId="0" borderId="11" xfId="0" applyFont="1" applyBorder="1" applyAlignment="1">
      <alignment horizontal="center" vertical="center" wrapText="1"/>
    </xf>
    <xf numFmtId="9" fontId="15" fillId="0" borderId="11" xfId="0" applyNumberFormat="1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16" fillId="33" borderId="0" xfId="0" applyFont="1" applyFill="1" applyAlignment="1">
      <alignment wrapText="1"/>
    </xf>
    <xf numFmtId="0" fontId="11" fillId="33" borderId="0" xfId="0" applyFont="1" applyFill="1" applyAlignment="1">
      <alignment horizontal="centerContinuous" wrapText="1"/>
    </xf>
    <xf numFmtId="0" fontId="16" fillId="33" borderId="0" xfId="0" applyFont="1" applyFill="1" applyAlignment="1">
      <alignment horizontal="centerContinuous" wrapText="1"/>
    </xf>
    <xf numFmtId="0" fontId="15" fillId="33" borderId="11" xfId="0" applyFont="1" applyFill="1" applyBorder="1" applyAlignment="1">
      <alignment horizontal="center"/>
    </xf>
    <xf numFmtId="0" fontId="15" fillId="33" borderId="11" xfId="0" applyFont="1" applyFill="1" applyBorder="1" applyAlignment="1">
      <alignment wrapText="1"/>
    </xf>
    <xf numFmtId="0" fontId="21" fillId="33" borderId="11" xfId="0" applyFont="1" applyFill="1" applyBorder="1" applyAlignment="1">
      <alignment horizontal="center" wrapText="1"/>
    </xf>
    <xf numFmtId="186" fontId="16" fillId="0" borderId="11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0" fontId="25" fillId="0" borderId="11" xfId="0" applyFont="1" applyBorder="1" applyAlignment="1">
      <alignment wrapText="1"/>
    </xf>
    <xf numFmtId="0" fontId="24" fillId="0" borderId="11" xfId="0" applyFont="1" applyBorder="1" applyAlignment="1">
      <alignment horizontal="center" wrapText="1"/>
    </xf>
    <xf numFmtId="186" fontId="14" fillId="0" borderId="11" xfId="0" applyNumberFormat="1" applyFont="1" applyBorder="1" applyAlignment="1">
      <alignment horizontal="center" wrapText="1"/>
    </xf>
    <xf numFmtId="0" fontId="25" fillId="0" borderId="0" xfId="0" applyFont="1" applyBorder="1" applyAlignment="1">
      <alignment horizontal="centerContinuous" wrapText="1"/>
    </xf>
    <xf numFmtId="0" fontId="16" fillId="0" borderId="0" xfId="0" applyFont="1" applyAlignment="1">
      <alignment horizontal="centerContinuous" wrapText="1"/>
    </xf>
    <xf numFmtId="0" fontId="10" fillId="33" borderId="0" xfId="0" applyFont="1" applyFill="1" applyBorder="1" applyAlignment="1">
      <alignment horizontal="center" wrapText="1"/>
    </xf>
    <xf numFmtId="0" fontId="11" fillId="33" borderId="0" xfId="0" applyFont="1" applyFill="1" applyAlignment="1">
      <alignment horizontal="centerContinuous"/>
    </xf>
    <xf numFmtId="0" fontId="14" fillId="0" borderId="11" xfId="0" applyFont="1" applyBorder="1" applyAlignment="1">
      <alignment horizontal="center"/>
    </xf>
    <xf numFmtId="186" fontId="24" fillId="0" borderId="11" xfId="0" applyNumberFormat="1" applyFont="1" applyBorder="1" applyAlignment="1">
      <alignment horizontal="center" wrapText="1"/>
    </xf>
    <xf numFmtId="0" fontId="16" fillId="33" borderId="0" xfId="0" applyFont="1" applyFill="1" applyBorder="1" applyAlignment="1">
      <alignment horizontal="centerContinuous" wrapText="1"/>
    </xf>
    <xf numFmtId="0" fontId="16" fillId="0" borderId="11" xfId="0" applyFont="1" applyBorder="1" applyAlignment="1">
      <alignment horizontal="center"/>
    </xf>
    <xf numFmtId="0" fontId="16" fillId="33" borderId="11" xfId="0" applyFont="1" applyFill="1" applyBorder="1" applyAlignment="1">
      <alignment horizontal="center" wrapText="1"/>
    </xf>
    <xf numFmtId="186" fontId="16" fillId="0" borderId="11" xfId="0" applyNumberFormat="1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33" borderId="0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centerContinuous" wrapText="1"/>
    </xf>
    <xf numFmtId="0" fontId="24" fillId="33" borderId="0" xfId="0" applyFont="1" applyFill="1" applyBorder="1" applyAlignment="1">
      <alignment horizontal="center" vertical="distributed" wrapText="1" readingOrder="1"/>
    </xf>
    <xf numFmtId="186" fontId="24" fillId="33" borderId="0" xfId="0" applyNumberFormat="1" applyFont="1" applyFill="1" applyBorder="1" applyAlignment="1">
      <alignment horizontal="center" vertical="distributed" wrapText="1" readingOrder="1"/>
    </xf>
    <xf numFmtId="186" fontId="16" fillId="33" borderId="0" xfId="0" applyNumberFormat="1" applyFont="1" applyFill="1" applyBorder="1" applyAlignment="1">
      <alignment horizontal="centerContinuous" wrapText="1"/>
    </xf>
    <xf numFmtId="0" fontId="14" fillId="33" borderId="0" xfId="0" applyFont="1" applyFill="1" applyAlignment="1">
      <alignment horizontal="centerContinuous"/>
    </xf>
    <xf numFmtId="0" fontId="10" fillId="33" borderId="0" xfId="0" applyFont="1" applyFill="1" applyBorder="1" applyAlignment="1">
      <alignment wrapText="1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 wrapText="1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4" fillId="0" borderId="1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wrapText="1"/>
    </xf>
    <xf numFmtId="0" fontId="15" fillId="33" borderId="24" xfId="0" applyFont="1" applyFill="1" applyBorder="1" applyAlignment="1">
      <alignment horizontal="center"/>
    </xf>
    <xf numFmtId="0" fontId="15" fillId="33" borderId="25" xfId="0" applyFont="1" applyFill="1" applyBorder="1" applyAlignment="1">
      <alignment horizontal="center"/>
    </xf>
    <xf numFmtId="0" fontId="15" fillId="0" borderId="16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wrapText="1"/>
    </xf>
    <xf numFmtId="0" fontId="11" fillId="0" borderId="28" xfId="0" applyFont="1" applyBorder="1" applyAlignment="1">
      <alignment horizontal="center"/>
    </xf>
    <xf numFmtId="0" fontId="11" fillId="0" borderId="17" xfId="0" applyFont="1" applyBorder="1" applyAlignment="1">
      <alignment horizontal="left" vertical="center"/>
    </xf>
    <xf numFmtId="186" fontId="11" fillId="0" borderId="17" xfId="0" applyNumberFormat="1" applyFont="1" applyBorder="1" applyAlignment="1">
      <alignment horizontal="center" vertical="center" wrapText="1"/>
    </xf>
    <xf numFmtId="186" fontId="11" fillId="0" borderId="29" xfId="0" applyNumberFormat="1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/>
    </xf>
    <xf numFmtId="0" fontId="11" fillId="0" borderId="11" xfId="0" applyFont="1" applyBorder="1" applyAlignment="1">
      <alignment horizontal="left" vertical="center"/>
    </xf>
    <xf numFmtId="186" fontId="11" fillId="0" borderId="11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/>
    </xf>
    <xf numFmtId="0" fontId="14" fillId="35" borderId="20" xfId="0" applyFont="1" applyFill="1" applyBorder="1" applyAlignment="1">
      <alignment wrapText="1"/>
    </xf>
    <xf numFmtId="0" fontId="14" fillId="35" borderId="20" xfId="0" applyFont="1" applyFill="1" applyBorder="1" applyAlignment="1">
      <alignment horizontal="center" vertical="center"/>
    </xf>
    <xf numFmtId="186" fontId="14" fillId="35" borderId="20" xfId="0" applyNumberFormat="1" applyFont="1" applyFill="1" applyBorder="1" applyAlignment="1">
      <alignment horizontal="center" vertical="center"/>
    </xf>
    <xf numFmtId="186" fontId="14" fillId="35" borderId="31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33" borderId="10" xfId="0" applyFont="1" applyFill="1" applyBorder="1" applyAlignment="1">
      <alignment horizontal="centerContinuous" wrapText="1"/>
    </xf>
    <xf numFmtId="0" fontId="12" fillId="33" borderId="0" xfId="0" applyFont="1" applyFill="1" applyBorder="1" applyAlignment="1">
      <alignment horizontal="centerContinuous" wrapText="1"/>
    </xf>
    <xf numFmtId="0" fontId="32" fillId="33" borderId="0" xfId="0" applyFont="1" applyFill="1" applyBorder="1" applyAlignment="1">
      <alignment horizontal="centerContinuous" wrapText="1"/>
    </xf>
    <xf numFmtId="0" fontId="11" fillId="33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33" borderId="0" xfId="0" applyFont="1" applyFill="1" applyAlignment="1">
      <alignment horizontal="center" wrapText="1"/>
    </xf>
    <xf numFmtId="0" fontId="14" fillId="0" borderId="0" xfId="0" applyFont="1" applyFill="1" applyAlignment="1">
      <alignment wrapText="1"/>
    </xf>
    <xf numFmtId="0" fontId="14" fillId="33" borderId="0" xfId="0" applyFont="1" applyFill="1" applyAlignment="1">
      <alignment wrapText="1"/>
    </xf>
    <xf numFmtId="0" fontId="14" fillId="33" borderId="0" xfId="0" applyFont="1" applyFill="1" applyAlignment="1">
      <alignment horizontal="center" wrapText="1"/>
    </xf>
    <xf numFmtId="0" fontId="14" fillId="33" borderId="0" xfId="0" applyFont="1" applyFill="1" applyBorder="1" applyAlignment="1">
      <alignment wrapText="1"/>
    </xf>
    <xf numFmtId="0" fontId="11" fillId="33" borderId="23" xfId="0" applyFont="1" applyFill="1" applyBorder="1" applyAlignment="1">
      <alignment wrapText="1"/>
    </xf>
    <xf numFmtId="0" fontId="11" fillId="33" borderId="23" xfId="0" applyFont="1" applyFill="1" applyBorder="1" applyAlignment="1">
      <alignment horizontal="center" wrapText="1"/>
    </xf>
    <xf numFmtId="0" fontId="14" fillId="0" borderId="32" xfId="0" applyFont="1" applyFill="1" applyBorder="1" applyAlignment="1">
      <alignment horizontal="center" wrapText="1"/>
    </xf>
    <xf numFmtId="0" fontId="16" fillId="0" borderId="33" xfId="0" applyFont="1" applyFill="1" applyBorder="1" applyAlignment="1">
      <alignment horizontal="center" wrapText="1"/>
    </xf>
    <xf numFmtId="0" fontId="16" fillId="0" borderId="34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49" fontId="15" fillId="0" borderId="0" xfId="0" applyNumberFormat="1" applyFont="1" applyFill="1" applyAlignment="1">
      <alignment wrapText="1"/>
    </xf>
    <xf numFmtId="0" fontId="16" fillId="0" borderId="17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14" xfId="0" applyFont="1" applyFill="1" applyBorder="1" applyAlignment="1">
      <alignment horizontal="left" wrapText="1"/>
    </xf>
    <xf numFmtId="0" fontId="15" fillId="33" borderId="11" xfId="0" applyFont="1" applyFill="1" applyBorder="1" applyAlignment="1">
      <alignment/>
    </xf>
    <xf numFmtId="0" fontId="14" fillId="33" borderId="12" xfId="0" applyFont="1" applyFill="1" applyBorder="1" applyAlignment="1">
      <alignment wrapText="1"/>
    </xf>
    <xf numFmtId="0" fontId="24" fillId="33" borderId="16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49" fontId="15" fillId="0" borderId="0" xfId="0" applyNumberFormat="1" applyFont="1" applyFill="1" applyAlignment="1">
      <alignment vertical="center" wrapText="1"/>
    </xf>
    <xf numFmtId="0" fontId="16" fillId="0" borderId="0" xfId="0" applyFont="1" applyBorder="1" applyAlignment="1">
      <alignment horizontal="center"/>
    </xf>
    <xf numFmtId="0" fontId="12" fillId="33" borderId="10" xfId="0" applyFont="1" applyFill="1" applyBorder="1" applyAlignment="1">
      <alignment wrapText="1"/>
    </xf>
    <xf numFmtId="0" fontId="31" fillId="0" borderId="32" xfId="0" applyFont="1" applyBorder="1" applyAlignment="1">
      <alignment horizontal="center"/>
    </xf>
    <xf numFmtId="0" fontId="31" fillId="0" borderId="36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33" fillId="0" borderId="0" xfId="0" applyFont="1" applyAlignment="1">
      <alignment/>
    </xf>
    <xf numFmtId="0" fontId="18" fillId="0" borderId="30" xfId="0" applyFont="1" applyBorder="1" applyAlignment="1">
      <alignment horizontal="center"/>
    </xf>
    <xf numFmtId="0" fontId="14" fillId="0" borderId="0" xfId="0" applyFont="1" applyAlignment="1">
      <alignment horizontal="center" vertical="top"/>
    </xf>
    <xf numFmtId="0" fontId="10" fillId="33" borderId="0" xfId="0" applyFont="1" applyFill="1" applyBorder="1" applyAlignment="1">
      <alignment horizontal="left" wrapText="1"/>
    </xf>
    <xf numFmtId="0" fontId="11" fillId="0" borderId="0" xfId="0" applyFont="1" applyAlignment="1">
      <alignment horizontal="left"/>
    </xf>
    <xf numFmtId="0" fontId="16" fillId="0" borderId="1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33" borderId="0" xfId="0" applyFont="1" applyFill="1" applyAlignment="1">
      <alignment horizontal="center"/>
    </xf>
    <xf numFmtId="0" fontId="35" fillId="33" borderId="10" xfId="0" applyFont="1" applyFill="1" applyBorder="1" applyAlignment="1">
      <alignment horizontal="left" wrapText="1"/>
    </xf>
    <xf numFmtId="0" fontId="35" fillId="33" borderId="0" xfId="0" applyFont="1" applyFill="1" applyBorder="1" applyAlignment="1">
      <alignment horizontal="centerContinuous" wrapText="1"/>
    </xf>
    <xf numFmtId="0" fontId="13" fillId="0" borderId="0" xfId="0" applyFont="1" applyBorder="1" applyAlignment="1">
      <alignment/>
    </xf>
    <xf numFmtId="0" fontId="11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/>
    </xf>
    <xf numFmtId="0" fontId="16" fillId="33" borderId="11" xfId="0" applyFont="1" applyFill="1" applyBorder="1" applyAlignment="1">
      <alignment horizontal="center"/>
    </xf>
    <xf numFmtId="0" fontId="26" fillId="33" borderId="0" xfId="0" applyFont="1" applyFill="1" applyAlignment="1">
      <alignment/>
    </xf>
    <xf numFmtId="0" fontId="11" fillId="33" borderId="0" xfId="0" applyFont="1" applyFill="1" applyBorder="1" applyAlignment="1">
      <alignment horizontal="left" wrapText="1"/>
    </xf>
    <xf numFmtId="0" fontId="12" fillId="33" borderId="0" xfId="0" applyFont="1" applyFill="1" applyBorder="1" applyAlignment="1">
      <alignment/>
    </xf>
    <xf numFmtId="0" fontId="11" fillId="33" borderId="12" xfId="0" applyFont="1" applyFill="1" applyBorder="1" applyAlignment="1">
      <alignment horizontal="center"/>
    </xf>
    <xf numFmtId="0" fontId="11" fillId="33" borderId="37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0" fontId="11" fillId="33" borderId="14" xfId="0" applyFont="1" applyFill="1" applyBorder="1" applyAlignment="1">
      <alignment/>
    </xf>
    <xf numFmtId="0" fontId="15" fillId="33" borderId="17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24" fillId="33" borderId="11" xfId="0" applyFont="1" applyFill="1" applyBorder="1" applyAlignment="1">
      <alignment wrapText="1"/>
    </xf>
    <xf numFmtId="186" fontId="11" fillId="33" borderId="11" xfId="0" applyNumberFormat="1" applyFont="1" applyFill="1" applyBorder="1" applyAlignment="1">
      <alignment horizontal="center"/>
    </xf>
    <xf numFmtId="0" fontId="37" fillId="33" borderId="11" xfId="0" applyFont="1" applyFill="1" applyBorder="1" applyAlignment="1">
      <alignment/>
    </xf>
    <xf numFmtId="186" fontId="14" fillId="33" borderId="11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11" xfId="0" applyFont="1" applyBorder="1" applyAlignment="1">
      <alignment wrapText="1"/>
    </xf>
    <xf numFmtId="0" fontId="38" fillId="33" borderId="11" xfId="0" applyFont="1" applyFill="1" applyBorder="1" applyAlignment="1">
      <alignment wrapText="1"/>
    </xf>
    <xf numFmtId="0" fontId="37" fillId="33" borderId="11" xfId="0" applyFont="1" applyFill="1" applyBorder="1" applyAlignment="1">
      <alignment wrapText="1"/>
    </xf>
    <xf numFmtId="0" fontId="15" fillId="33" borderId="0" xfId="0" applyFont="1" applyFill="1" applyBorder="1" applyAlignment="1">
      <alignment horizontal="centerContinuous"/>
    </xf>
    <xf numFmtId="0" fontId="15" fillId="33" borderId="0" xfId="0" applyFont="1" applyFill="1" applyAlignment="1">
      <alignment horizontal="center" wrapText="1"/>
    </xf>
    <xf numFmtId="0" fontId="10" fillId="0" borderId="0" xfId="0" applyFont="1" applyFill="1" applyBorder="1" applyAlignment="1">
      <alignment wrapText="1"/>
    </xf>
    <xf numFmtId="186" fontId="14" fillId="36" borderId="11" xfId="0" applyNumberFormat="1" applyFont="1" applyFill="1" applyBorder="1" applyAlignment="1">
      <alignment horizontal="center"/>
    </xf>
    <xf numFmtId="0" fontId="14" fillId="36" borderId="0" xfId="0" applyFont="1" applyFill="1" applyAlignment="1">
      <alignment/>
    </xf>
    <xf numFmtId="186" fontId="11" fillId="33" borderId="11" xfId="0" applyNumberFormat="1" applyFont="1" applyFill="1" applyBorder="1" applyAlignment="1">
      <alignment/>
    </xf>
    <xf numFmtId="0" fontId="15" fillId="0" borderId="0" xfId="0" applyFont="1" applyBorder="1" applyAlignment="1">
      <alignment horizontal="centerContinuous" wrapText="1"/>
    </xf>
    <xf numFmtId="0" fontId="11" fillId="33" borderId="12" xfId="0" applyFont="1" applyFill="1" applyBorder="1" applyAlignment="1">
      <alignment/>
    </xf>
    <xf numFmtId="0" fontId="32" fillId="33" borderId="37" xfId="0" applyFont="1" applyFill="1" applyBorder="1" applyAlignment="1">
      <alignment horizontal="centerContinuous" wrapText="1"/>
    </xf>
    <xf numFmtId="0" fontId="14" fillId="33" borderId="11" xfId="0" applyFont="1" applyFill="1" applyBorder="1" applyAlignment="1">
      <alignment horizontal="centerContinuous"/>
    </xf>
    <xf numFmtId="0" fontId="14" fillId="33" borderId="13" xfId="0" applyFont="1" applyFill="1" applyBorder="1" applyAlignment="1">
      <alignment horizontal="centerContinuous"/>
    </xf>
    <xf numFmtId="0" fontId="14" fillId="33" borderId="14" xfId="0" applyFont="1" applyFill="1" applyBorder="1" applyAlignment="1">
      <alignment horizontal="centerContinuous"/>
    </xf>
    <xf numFmtId="0" fontId="11" fillId="33" borderId="14" xfId="0" applyFont="1" applyFill="1" applyBorder="1" applyAlignment="1">
      <alignment horizontal="centerContinuous"/>
    </xf>
    <xf numFmtId="0" fontId="11" fillId="33" borderId="15" xfId="0" applyFont="1" applyFill="1" applyBorder="1" applyAlignment="1">
      <alignment horizontal="centerContinuous"/>
    </xf>
    <xf numFmtId="0" fontId="14" fillId="33" borderId="12" xfId="0" applyFont="1" applyFill="1" applyBorder="1" applyAlignment="1">
      <alignment horizontal="centerContinuous"/>
    </xf>
    <xf numFmtId="0" fontId="11" fillId="33" borderId="13" xfId="0" applyFont="1" applyFill="1" applyBorder="1" applyAlignment="1">
      <alignment horizontal="centerContinuous"/>
    </xf>
    <xf numFmtId="0" fontId="11" fillId="33" borderId="16" xfId="0" applyFont="1" applyFill="1" applyBorder="1" applyAlignment="1">
      <alignment/>
    </xf>
    <xf numFmtId="0" fontId="11" fillId="33" borderId="25" xfId="0" applyFont="1" applyFill="1" applyBorder="1" applyAlignment="1">
      <alignment/>
    </xf>
    <xf numFmtId="0" fontId="16" fillId="33" borderId="13" xfId="0" applyFont="1" applyFill="1" applyBorder="1" applyAlignment="1">
      <alignment horizontal="centerContinuous"/>
    </xf>
    <xf numFmtId="0" fontId="16" fillId="33" borderId="14" xfId="0" applyFont="1" applyFill="1" applyBorder="1" applyAlignment="1">
      <alignment horizontal="centerContinuous"/>
    </xf>
    <xf numFmtId="0" fontId="16" fillId="33" borderId="0" xfId="0" applyFont="1" applyFill="1" applyBorder="1" applyAlignment="1">
      <alignment horizontal="centerContinuous"/>
    </xf>
    <xf numFmtId="0" fontId="16" fillId="0" borderId="0" xfId="0" applyFont="1" applyAlignment="1">
      <alignment/>
    </xf>
    <xf numFmtId="186" fontId="11" fillId="33" borderId="11" xfId="0" applyNumberFormat="1" applyFont="1" applyFill="1" applyBorder="1" applyAlignment="1">
      <alignment horizontal="center" wrapText="1"/>
    </xf>
    <xf numFmtId="0" fontId="10" fillId="33" borderId="17" xfId="0" applyFont="1" applyFill="1" applyBorder="1" applyAlignment="1">
      <alignment horizontal="center" wrapText="1"/>
    </xf>
    <xf numFmtId="0" fontId="14" fillId="33" borderId="11" xfId="0" applyFont="1" applyFill="1" applyBorder="1" applyAlignment="1">
      <alignment/>
    </xf>
    <xf numFmtId="0" fontId="19" fillId="33" borderId="11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186" fontId="19" fillId="33" borderId="11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14" fillId="33" borderId="12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11" fillId="33" borderId="17" xfId="0" applyFont="1" applyFill="1" applyBorder="1" applyAlignment="1">
      <alignment/>
    </xf>
    <xf numFmtId="0" fontId="18" fillId="33" borderId="1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38" xfId="0" applyFont="1" applyBorder="1" applyAlignment="1">
      <alignment horizontal="center" vertical="center" wrapText="1"/>
    </xf>
    <xf numFmtId="0" fontId="11" fillId="0" borderId="17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0" fontId="11" fillId="0" borderId="27" xfId="0" applyFont="1" applyBorder="1" applyAlignment="1">
      <alignment horizontal="center"/>
    </xf>
    <xf numFmtId="0" fontId="15" fillId="0" borderId="32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/>
    </xf>
    <xf numFmtId="0" fontId="10" fillId="33" borderId="11" xfId="0" applyFont="1" applyFill="1" applyBorder="1" applyAlignment="1">
      <alignment horizontal="center" wrapText="1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1" fillId="0" borderId="11" xfId="0" applyFont="1" applyFill="1" applyBorder="1" applyAlignment="1">
      <alignment/>
    </xf>
    <xf numFmtId="0" fontId="40" fillId="33" borderId="0" xfId="0" applyFont="1" applyFill="1" applyBorder="1" applyAlignment="1">
      <alignment horizontal="center" wrapText="1"/>
    </xf>
    <xf numFmtId="186" fontId="11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186" fontId="14" fillId="34" borderId="11" xfId="0" applyNumberFormat="1" applyFont="1" applyFill="1" applyBorder="1" applyAlignment="1">
      <alignment horizontal="center" vertical="center" wrapText="1"/>
    </xf>
    <xf numFmtId="0" fontId="14" fillId="34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center" vertical="center"/>
    </xf>
    <xf numFmtId="0" fontId="40" fillId="33" borderId="0" xfId="0" applyFont="1" applyFill="1" applyBorder="1" applyAlignment="1">
      <alignment horizontal="left" wrapText="1"/>
    </xf>
    <xf numFmtId="0" fontId="14" fillId="0" borderId="11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34" borderId="11" xfId="0" applyFont="1" applyFill="1" applyBorder="1" applyAlignment="1">
      <alignment horizontal="left" vertical="center" wrapText="1"/>
    </xf>
    <xf numFmtId="49" fontId="14" fillId="0" borderId="17" xfId="0" applyNumberFormat="1" applyFont="1" applyFill="1" applyBorder="1" applyAlignment="1">
      <alignment horizontal="left" vertical="center" wrapText="1"/>
    </xf>
    <xf numFmtId="49" fontId="14" fillId="0" borderId="11" xfId="0" applyNumberFormat="1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5" fillId="33" borderId="0" xfId="0" applyFont="1" applyFill="1" applyBorder="1" applyAlignment="1">
      <alignment wrapText="1"/>
    </xf>
    <xf numFmtId="0" fontId="14" fillId="34" borderId="11" xfId="0" applyFont="1" applyFill="1" applyBorder="1" applyAlignment="1">
      <alignment wrapText="1"/>
    </xf>
    <xf numFmtId="186" fontId="11" fillId="33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10" fillId="34" borderId="11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186" fontId="14" fillId="33" borderId="11" xfId="0" applyNumberFormat="1" applyFont="1" applyFill="1" applyBorder="1" applyAlignment="1">
      <alignment horizontal="center" vertical="center" wrapText="1"/>
    </xf>
    <xf numFmtId="186" fontId="11" fillId="0" borderId="11" xfId="0" applyNumberFormat="1" applyFont="1" applyFill="1" applyBorder="1" applyAlignment="1">
      <alignment horizontal="center"/>
    </xf>
    <xf numFmtId="186" fontId="14" fillId="33" borderId="11" xfId="0" applyNumberFormat="1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8" fillId="33" borderId="17" xfId="0" applyFont="1" applyFill="1" applyBorder="1" applyAlignment="1">
      <alignment horizontal="center" wrapText="1"/>
    </xf>
    <xf numFmtId="0" fontId="8" fillId="0" borderId="0" xfId="0" applyFont="1" applyBorder="1" applyAlignment="1">
      <alignment/>
    </xf>
    <xf numFmtId="0" fontId="27" fillId="33" borderId="11" xfId="0" applyFont="1" applyFill="1" applyBorder="1" applyAlignment="1">
      <alignment wrapText="1"/>
    </xf>
    <xf numFmtId="0" fontId="11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24" fillId="33" borderId="17" xfId="0" applyFont="1" applyFill="1" applyBorder="1" applyAlignment="1">
      <alignment wrapText="1"/>
    </xf>
    <xf numFmtId="0" fontId="16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15" fillId="0" borderId="11" xfId="0" applyFont="1" applyFill="1" applyBorder="1" applyAlignment="1">
      <alignment/>
    </xf>
    <xf numFmtId="0" fontId="24" fillId="0" borderId="17" xfId="0" applyFont="1" applyFill="1" applyBorder="1" applyAlignment="1">
      <alignment wrapText="1"/>
    </xf>
    <xf numFmtId="0" fontId="15" fillId="0" borderId="17" xfId="0" applyFont="1" applyFill="1" applyBorder="1" applyAlignment="1">
      <alignment horizontal="center"/>
    </xf>
    <xf numFmtId="0" fontId="38" fillId="0" borderId="11" xfId="0" applyFont="1" applyFill="1" applyBorder="1" applyAlignment="1">
      <alignment wrapText="1"/>
    </xf>
    <xf numFmtId="186" fontId="27" fillId="33" borderId="11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wrapText="1"/>
    </xf>
    <xf numFmtId="0" fontId="18" fillId="33" borderId="0" xfId="0" applyFont="1" applyFill="1" applyAlignment="1">
      <alignment horizontal="center"/>
    </xf>
    <xf numFmtId="0" fontId="18" fillId="33" borderId="0" xfId="0" applyFont="1" applyFill="1" applyAlignment="1">
      <alignment/>
    </xf>
    <xf numFmtId="0" fontId="11" fillId="33" borderId="0" xfId="0" applyFont="1" applyFill="1" applyAlignment="1">
      <alignment horizontal="left"/>
    </xf>
    <xf numFmtId="0" fontId="13" fillId="33" borderId="0" xfId="0" applyFont="1" applyFill="1" applyAlignment="1">
      <alignment/>
    </xf>
    <xf numFmtId="0" fontId="13" fillId="33" borderId="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11" fillId="33" borderId="0" xfId="0" applyFont="1" applyFill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Continuous" wrapText="1"/>
    </xf>
    <xf numFmtId="0" fontId="19" fillId="33" borderId="0" xfId="0" applyFont="1" applyFill="1" applyAlignment="1">
      <alignment horizontal="center"/>
    </xf>
    <xf numFmtId="0" fontId="11" fillId="33" borderId="0" xfId="0" applyFont="1" applyFill="1" applyBorder="1" applyAlignment="1">
      <alignment horizontal="left"/>
    </xf>
    <xf numFmtId="0" fontId="23" fillId="0" borderId="11" xfId="0" applyFont="1" applyBorder="1" applyAlignment="1">
      <alignment horizontal="center" wrapText="1"/>
    </xf>
    <xf numFmtId="0" fontId="24" fillId="33" borderId="14" xfId="0" applyFont="1" applyFill="1" applyBorder="1" applyAlignment="1">
      <alignment horizontal="center"/>
    </xf>
    <xf numFmtId="186" fontId="11" fillId="34" borderId="11" xfId="0" applyNumberFormat="1" applyFont="1" applyFill="1" applyBorder="1" applyAlignment="1">
      <alignment horizontal="centerContinuous" wrapText="1"/>
    </xf>
    <xf numFmtId="0" fontId="11" fillId="34" borderId="11" xfId="0" applyFont="1" applyFill="1" applyBorder="1" applyAlignment="1">
      <alignment horizontal="centerContinuous" wrapText="1"/>
    </xf>
    <xf numFmtId="0" fontId="15" fillId="0" borderId="17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Continuous"/>
    </xf>
    <xf numFmtId="0" fontId="15" fillId="0" borderId="11" xfId="0" applyFont="1" applyFill="1" applyBorder="1" applyAlignment="1">
      <alignment horizontal="center"/>
    </xf>
    <xf numFmtId="186" fontId="14" fillId="0" borderId="11" xfId="0" applyNumberFormat="1" applyFont="1" applyFill="1" applyBorder="1" applyAlignment="1">
      <alignment horizontal="center"/>
    </xf>
    <xf numFmtId="0" fontId="14" fillId="33" borderId="37" xfId="0" applyFont="1" applyFill="1" applyBorder="1" applyAlignment="1">
      <alignment/>
    </xf>
    <xf numFmtId="0" fontId="14" fillId="33" borderId="13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33" borderId="14" xfId="0" applyFont="1" applyFill="1" applyBorder="1" applyAlignment="1">
      <alignment horizontal="center"/>
    </xf>
    <xf numFmtId="0" fontId="14" fillId="36" borderId="11" xfId="0" applyFont="1" applyFill="1" applyBorder="1" applyAlignment="1">
      <alignment horizontal="center" wrapText="1"/>
    </xf>
    <xf numFmtId="0" fontId="14" fillId="36" borderId="0" xfId="0" applyFont="1" applyFill="1" applyBorder="1" applyAlignment="1">
      <alignment horizontal="centerContinuous" wrapText="1"/>
    </xf>
    <xf numFmtId="0" fontId="45" fillId="36" borderId="0" xfId="0" applyFont="1" applyFill="1" applyBorder="1" applyAlignment="1">
      <alignment horizontal="centerContinuous" wrapText="1"/>
    </xf>
    <xf numFmtId="0" fontId="34" fillId="36" borderId="0" xfId="0" applyFont="1" applyFill="1" applyAlignment="1">
      <alignment/>
    </xf>
    <xf numFmtId="0" fontId="34" fillId="0" borderId="0" xfId="0" applyFont="1" applyAlignment="1">
      <alignment/>
    </xf>
    <xf numFmtId="0" fontId="14" fillId="33" borderId="37" xfId="0" applyFont="1" applyFill="1" applyBorder="1" applyAlignment="1">
      <alignment horizontal="centerContinuous" wrapText="1"/>
    </xf>
    <xf numFmtId="0" fontId="11" fillId="37" borderId="0" xfId="0" applyFont="1" applyFill="1" applyAlignment="1">
      <alignment/>
    </xf>
    <xf numFmtId="0" fontId="11" fillId="37" borderId="10" xfId="0" applyFont="1" applyFill="1" applyBorder="1" applyAlignment="1">
      <alignment horizontal="centerContinuous" wrapText="1"/>
    </xf>
    <xf numFmtId="0" fontId="11" fillId="37" borderId="0" xfId="0" applyFont="1" applyFill="1" applyAlignment="1">
      <alignment horizontal="centerContinuous"/>
    </xf>
    <xf numFmtId="0" fontId="15" fillId="37" borderId="17" xfId="0" applyFont="1" applyFill="1" applyBorder="1" applyAlignment="1">
      <alignment horizontal="center"/>
    </xf>
    <xf numFmtId="0" fontId="11" fillId="37" borderId="11" xfId="0" applyFont="1" applyFill="1" applyBorder="1" applyAlignment="1">
      <alignment/>
    </xf>
    <xf numFmtId="0" fontId="11" fillId="37" borderId="11" xfId="0" applyFont="1" applyFill="1" applyBorder="1" applyAlignment="1">
      <alignment horizontal="center" wrapText="1"/>
    </xf>
    <xf numFmtId="186" fontId="19" fillId="37" borderId="11" xfId="0" applyNumberFormat="1" applyFont="1" applyFill="1" applyBorder="1" applyAlignment="1">
      <alignment horizontal="center"/>
    </xf>
    <xf numFmtId="186" fontId="11" fillId="37" borderId="11" xfId="0" applyNumberFormat="1" applyFont="1" applyFill="1" applyBorder="1" applyAlignment="1">
      <alignment horizontal="center"/>
    </xf>
    <xf numFmtId="186" fontId="14" fillId="37" borderId="11" xfId="0" applyNumberFormat="1" applyFont="1" applyFill="1" applyBorder="1" applyAlignment="1">
      <alignment horizontal="center"/>
    </xf>
    <xf numFmtId="0" fontId="11" fillId="37" borderId="0" xfId="0" applyFont="1" applyFill="1" applyBorder="1" applyAlignment="1">
      <alignment/>
    </xf>
    <xf numFmtId="0" fontId="15" fillId="37" borderId="11" xfId="0" applyFont="1" applyFill="1" applyBorder="1" applyAlignment="1">
      <alignment horizontal="center"/>
    </xf>
    <xf numFmtId="0" fontId="19" fillId="37" borderId="11" xfId="0" applyFont="1" applyFill="1" applyBorder="1" applyAlignment="1">
      <alignment horizontal="center"/>
    </xf>
    <xf numFmtId="0" fontId="15" fillId="37" borderId="11" xfId="0" applyFont="1" applyFill="1" applyBorder="1" applyAlignment="1">
      <alignment/>
    </xf>
    <xf numFmtId="0" fontId="11" fillId="37" borderId="11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 wrapText="1"/>
    </xf>
    <xf numFmtId="0" fontId="13" fillId="0" borderId="11" xfId="0" applyFont="1" applyBorder="1" applyAlignment="1">
      <alignment horizontal="center"/>
    </xf>
    <xf numFmtId="0" fontId="36" fillId="0" borderId="11" xfId="0" applyFont="1" applyBorder="1" applyAlignment="1">
      <alignment horizontal="left" wrapText="1"/>
    </xf>
    <xf numFmtId="0" fontId="13" fillId="0" borderId="11" xfId="0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186" fontId="13" fillId="0" borderId="11" xfId="0" applyNumberFormat="1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46" fillId="0" borderId="11" xfId="0" applyFont="1" applyBorder="1" applyAlignment="1">
      <alignment horizontal="center" wrapText="1"/>
    </xf>
    <xf numFmtId="0" fontId="16" fillId="37" borderId="11" xfId="0" applyFont="1" applyFill="1" applyBorder="1" applyAlignment="1">
      <alignment wrapText="1"/>
    </xf>
    <xf numFmtId="0" fontId="23" fillId="37" borderId="11" xfId="0" applyFont="1" applyFill="1" applyBorder="1" applyAlignment="1">
      <alignment horizontal="center" wrapText="1"/>
    </xf>
    <xf numFmtId="0" fontId="22" fillId="37" borderId="11" xfId="0" applyFont="1" applyFill="1" applyBorder="1" applyAlignment="1">
      <alignment horizontal="center"/>
    </xf>
    <xf numFmtId="0" fontId="12" fillId="37" borderId="0" xfId="0" applyFont="1" applyFill="1" applyBorder="1" applyAlignment="1">
      <alignment horizontal="centerContinuous" wrapText="1"/>
    </xf>
    <xf numFmtId="0" fontId="39" fillId="37" borderId="11" xfId="0" applyFont="1" applyFill="1" applyBorder="1" applyAlignment="1">
      <alignment horizontal="center"/>
    </xf>
    <xf numFmtId="0" fontId="14" fillId="37" borderId="11" xfId="0" applyFont="1" applyFill="1" applyBorder="1" applyAlignment="1">
      <alignment horizontal="center"/>
    </xf>
    <xf numFmtId="0" fontId="11" fillId="37" borderId="0" xfId="0" applyFont="1" applyFill="1" applyAlignment="1">
      <alignment horizontal="center"/>
    </xf>
    <xf numFmtId="0" fontId="14" fillId="37" borderId="11" xfId="0" applyFont="1" applyFill="1" applyBorder="1" applyAlignment="1">
      <alignment wrapText="1"/>
    </xf>
    <xf numFmtId="0" fontId="24" fillId="37" borderId="17" xfId="0" applyFont="1" applyFill="1" applyBorder="1" applyAlignment="1">
      <alignment wrapText="1"/>
    </xf>
    <xf numFmtId="0" fontId="38" fillId="37" borderId="11" xfId="0" applyFont="1" applyFill="1" applyBorder="1" applyAlignment="1">
      <alignment wrapText="1"/>
    </xf>
    <xf numFmtId="0" fontId="11" fillId="37" borderId="0" xfId="0" applyFont="1" applyFill="1" applyBorder="1" applyAlignment="1">
      <alignment horizontal="centerContinuous" wrapText="1"/>
    </xf>
    <xf numFmtId="0" fontId="14" fillId="37" borderId="13" xfId="0" applyFont="1" applyFill="1" applyBorder="1" applyAlignment="1">
      <alignment horizontal="centerContinuous"/>
    </xf>
    <xf numFmtId="0" fontId="16" fillId="37" borderId="13" xfId="0" applyFont="1" applyFill="1" applyBorder="1" applyAlignment="1">
      <alignment horizontal="centerContinuous"/>
    </xf>
    <xf numFmtId="0" fontId="11" fillId="37" borderId="0" xfId="0" applyFont="1" applyFill="1" applyBorder="1" applyAlignment="1">
      <alignment horizontal="centerContinuous"/>
    </xf>
    <xf numFmtId="186" fontId="49" fillId="37" borderId="11" xfId="0" applyNumberFormat="1" applyFont="1" applyFill="1" applyBorder="1" applyAlignment="1">
      <alignment horizontal="center"/>
    </xf>
    <xf numFmtId="0" fontId="49" fillId="37" borderId="0" xfId="0" applyFont="1" applyFill="1" applyAlignment="1">
      <alignment/>
    </xf>
    <xf numFmtId="0" fontId="49" fillId="37" borderId="10" xfId="0" applyFont="1" applyFill="1" applyBorder="1" applyAlignment="1">
      <alignment horizontal="centerContinuous" wrapText="1"/>
    </xf>
    <xf numFmtId="0" fontId="49" fillId="37" borderId="0" xfId="0" applyFont="1" applyFill="1" applyAlignment="1">
      <alignment horizontal="centerContinuous"/>
    </xf>
    <xf numFmtId="0" fontId="48" fillId="37" borderId="17" xfId="0" applyFont="1" applyFill="1" applyBorder="1" applyAlignment="1">
      <alignment horizontal="center"/>
    </xf>
    <xf numFmtId="0" fontId="49" fillId="37" borderId="11" xfId="0" applyFont="1" applyFill="1" applyBorder="1" applyAlignment="1">
      <alignment/>
    </xf>
    <xf numFmtId="0" fontId="49" fillId="37" borderId="11" xfId="0" applyFont="1" applyFill="1" applyBorder="1" applyAlignment="1">
      <alignment horizontal="center" wrapText="1"/>
    </xf>
    <xf numFmtId="186" fontId="50" fillId="37" borderId="11" xfId="0" applyNumberFormat="1" applyFont="1" applyFill="1" applyBorder="1" applyAlignment="1">
      <alignment horizontal="center"/>
    </xf>
    <xf numFmtId="186" fontId="51" fillId="37" borderId="11" xfId="0" applyNumberFormat="1" applyFont="1" applyFill="1" applyBorder="1" applyAlignment="1">
      <alignment horizontal="center"/>
    </xf>
    <xf numFmtId="186" fontId="11" fillId="37" borderId="11" xfId="0" applyNumberFormat="1" applyFont="1" applyFill="1" applyBorder="1" applyAlignment="1">
      <alignment horizontal="center" wrapText="1"/>
    </xf>
    <xf numFmtId="0" fontId="104" fillId="38" borderId="11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0" fontId="10" fillId="33" borderId="0" xfId="0" applyFont="1" applyFill="1" applyBorder="1" applyAlignment="1">
      <alignment/>
    </xf>
    <xf numFmtId="0" fontId="52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Continuous" wrapText="1"/>
    </xf>
    <xf numFmtId="186" fontId="19" fillId="0" borderId="11" xfId="0" applyNumberFormat="1" applyFont="1" applyFill="1" applyBorder="1" applyAlignment="1">
      <alignment horizontal="center"/>
    </xf>
    <xf numFmtId="0" fontId="11" fillId="39" borderId="0" xfId="0" applyFont="1" applyFill="1" applyAlignment="1">
      <alignment/>
    </xf>
    <xf numFmtId="0" fontId="15" fillId="39" borderId="17" xfId="0" applyFont="1" applyFill="1" applyBorder="1" applyAlignment="1">
      <alignment horizontal="center"/>
    </xf>
    <xf numFmtId="186" fontId="19" fillId="39" borderId="11" xfId="0" applyNumberFormat="1" applyFont="1" applyFill="1" applyBorder="1" applyAlignment="1">
      <alignment horizontal="center"/>
    </xf>
    <xf numFmtId="186" fontId="11" fillId="39" borderId="11" xfId="0" applyNumberFormat="1" applyFont="1" applyFill="1" applyBorder="1" applyAlignment="1">
      <alignment horizontal="center"/>
    </xf>
    <xf numFmtId="186" fontId="14" fillId="39" borderId="11" xfId="0" applyNumberFormat="1" applyFont="1" applyFill="1" applyBorder="1" applyAlignment="1">
      <alignment horizontal="center"/>
    </xf>
    <xf numFmtId="196" fontId="11" fillId="33" borderId="11" xfId="0" applyNumberFormat="1" applyFont="1" applyFill="1" applyBorder="1" applyAlignment="1">
      <alignment horizontal="center" wrapText="1"/>
    </xf>
    <xf numFmtId="196" fontId="49" fillId="37" borderId="11" xfId="0" applyNumberFormat="1" applyFont="1" applyFill="1" applyBorder="1" applyAlignment="1">
      <alignment horizontal="center" wrapText="1"/>
    </xf>
    <xf numFmtId="196" fontId="11" fillId="0" borderId="11" xfId="0" applyNumberFormat="1" applyFont="1" applyFill="1" applyBorder="1" applyAlignment="1">
      <alignment/>
    </xf>
    <xf numFmtId="0" fontId="11" fillId="40" borderId="0" xfId="0" applyFont="1" applyFill="1" applyAlignment="1">
      <alignment/>
    </xf>
    <xf numFmtId="0" fontId="11" fillId="40" borderId="10" xfId="0" applyFont="1" applyFill="1" applyBorder="1" applyAlignment="1">
      <alignment horizontal="centerContinuous" wrapText="1"/>
    </xf>
    <xf numFmtId="0" fontId="10" fillId="40" borderId="0" xfId="0" applyFont="1" applyFill="1" applyBorder="1" applyAlignment="1">
      <alignment horizontal="center" wrapText="1"/>
    </xf>
    <xf numFmtId="0" fontId="11" fillId="40" borderId="0" xfId="0" applyFont="1" applyFill="1" applyBorder="1" applyAlignment="1">
      <alignment/>
    </xf>
    <xf numFmtId="0" fontId="15" fillId="40" borderId="0" xfId="0" applyFont="1" applyFill="1" applyAlignment="1">
      <alignment horizontal="center"/>
    </xf>
    <xf numFmtId="0" fontId="11" fillId="40" borderId="0" xfId="0" applyFont="1" applyFill="1" applyAlignment="1">
      <alignment horizontal="centerContinuous"/>
    </xf>
    <xf numFmtId="0" fontId="19" fillId="39" borderId="11" xfId="0" applyFont="1" applyFill="1" applyBorder="1" applyAlignment="1">
      <alignment horizontal="center"/>
    </xf>
    <xf numFmtId="0" fontId="11" fillId="39" borderId="11" xfId="0" applyFont="1" applyFill="1" applyBorder="1" applyAlignment="1">
      <alignment horizontal="center"/>
    </xf>
    <xf numFmtId="0" fontId="11" fillId="39" borderId="0" xfId="0" applyFont="1" applyFill="1" applyBorder="1" applyAlignment="1">
      <alignment/>
    </xf>
    <xf numFmtId="0" fontId="24" fillId="41" borderId="13" xfId="0" applyFont="1" applyFill="1" applyBorder="1" applyAlignment="1">
      <alignment wrapText="1"/>
    </xf>
    <xf numFmtId="0" fontId="24" fillId="41" borderId="14" xfId="0" applyFont="1" applyFill="1" applyBorder="1" applyAlignment="1">
      <alignment wrapText="1"/>
    </xf>
    <xf numFmtId="0" fontId="24" fillId="4" borderId="14" xfId="0" applyFont="1" applyFill="1" applyBorder="1" applyAlignment="1">
      <alignment/>
    </xf>
    <xf numFmtId="0" fontId="24" fillId="4" borderId="15" xfId="0" applyFont="1" applyFill="1" applyBorder="1" applyAlignment="1">
      <alignment/>
    </xf>
    <xf numFmtId="0" fontId="11" fillId="40" borderId="0" xfId="0" applyFont="1" applyFill="1" applyBorder="1" applyAlignment="1">
      <alignment horizontal="centerContinuous"/>
    </xf>
    <xf numFmtId="0" fontId="11" fillId="40" borderId="11" xfId="0" applyFont="1" applyFill="1" applyBorder="1" applyAlignment="1">
      <alignment/>
    </xf>
    <xf numFmtId="0" fontId="15" fillId="10" borderId="17" xfId="0" applyFont="1" applyFill="1" applyBorder="1" applyAlignment="1">
      <alignment horizontal="center"/>
    </xf>
    <xf numFmtId="0" fontId="11" fillId="10" borderId="11" xfId="0" applyFont="1" applyFill="1" applyBorder="1" applyAlignment="1">
      <alignment/>
    </xf>
    <xf numFmtId="196" fontId="11" fillId="10" borderId="11" xfId="0" applyNumberFormat="1" applyFont="1" applyFill="1" applyBorder="1" applyAlignment="1">
      <alignment horizontal="center" wrapText="1"/>
    </xf>
    <xf numFmtId="186" fontId="19" fillId="10" borderId="11" xfId="0" applyNumberFormat="1" applyFont="1" applyFill="1" applyBorder="1" applyAlignment="1">
      <alignment horizontal="center"/>
    </xf>
    <xf numFmtId="186" fontId="11" fillId="10" borderId="11" xfId="0" applyNumberFormat="1" applyFont="1" applyFill="1" applyBorder="1" applyAlignment="1">
      <alignment horizontal="center"/>
    </xf>
    <xf numFmtId="186" fontId="14" fillId="10" borderId="11" xfId="0" applyNumberFormat="1" applyFont="1" applyFill="1" applyBorder="1" applyAlignment="1">
      <alignment horizontal="center"/>
    </xf>
    <xf numFmtId="0" fontId="24" fillId="4" borderId="14" xfId="0" applyFont="1" applyFill="1" applyBorder="1" applyAlignment="1">
      <alignment wrapText="1"/>
    </xf>
    <xf numFmtId="0" fontId="15" fillId="33" borderId="16" xfId="0" applyFont="1" applyFill="1" applyBorder="1" applyAlignment="1">
      <alignment horizontal="center"/>
    </xf>
    <xf numFmtId="0" fontId="48" fillId="37" borderId="16" xfId="0" applyFont="1" applyFill="1" applyBorder="1" applyAlignment="1">
      <alignment horizontal="center" wrapText="1"/>
    </xf>
    <xf numFmtId="0" fontId="15" fillId="0" borderId="16" xfId="0" applyFont="1" applyFill="1" applyBorder="1" applyAlignment="1">
      <alignment horizontal="center" wrapText="1"/>
    </xf>
    <xf numFmtId="0" fontId="14" fillId="10" borderId="16" xfId="0" applyFont="1" applyFill="1" applyBorder="1" applyAlignment="1">
      <alignment horizontal="center" wrapText="1"/>
    </xf>
    <xf numFmtId="0" fontId="15" fillId="39" borderId="16" xfId="0" applyFont="1" applyFill="1" applyBorder="1" applyAlignment="1">
      <alignment horizontal="center" wrapText="1"/>
    </xf>
    <xf numFmtId="0" fontId="10" fillId="39" borderId="16" xfId="0" applyFont="1" applyFill="1" applyBorder="1" applyAlignment="1">
      <alignment horizontal="center" wrapText="1"/>
    </xf>
    <xf numFmtId="0" fontId="15" fillId="33" borderId="19" xfId="0" applyFont="1" applyFill="1" applyBorder="1" applyAlignment="1">
      <alignment horizontal="center"/>
    </xf>
    <xf numFmtId="0" fontId="15" fillId="33" borderId="20" xfId="0" applyFont="1" applyFill="1" applyBorder="1" applyAlignment="1">
      <alignment horizontal="center"/>
    </xf>
    <xf numFmtId="0" fontId="14" fillId="33" borderId="14" xfId="0" applyFont="1" applyFill="1" applyBorder="1" applyAlignment="1">
      <alignment wrapText="1"/>
    </xf>
    <xf numFmtId="0" fontId="14" fillId="33" borderId="15" xfId="0" applyFont="1" applyFill="1" applyBorder="1" applyAlignment="1">
      <alignment wrapText="1"/>
    </xf>
    <xf numFmtId="0" fontId="14" fillId="33" borderId="15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0" fontId="14" fillId="33" borderId="15" xfId="0" applyFont="1" applyFill="1" applyBorder="1" applyAlignment="1">
      <alignment/>
    </xf>
    <xf numFmtId="0" fontId="14" fillId="33" borderId="15" xfId="0" applyFont="1" applyFill="1" applyBorder="1" applyAlignment="1">
      <alignment horizontal="centerContinuous"/>
    </xf>
    <xf numFmtId="0" fontId="10" fillId="33" borderId="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 wrapText="1"/>
    </xf>
    <xf numFmtId="0" fontId="15" fillId="37" borderId="11" xfId="0" applyFont="1" applyFill="1" applyBorder="1" applyAlignment="1">
      <alignment horizontal="center" wrapText="1"/>
    </xf>
    <xf numFmtId="0" fontId="10" fillId="33" borderId="13" xfId="0" applyFont="1" applyFill="1" applyBorder="1" applyAlignment="1">
      <alignment horizontal="center" wrapText="1"/>
    </xf>
    <xf numFmtId="0" fontId="10" fillId="33" borderId="11" xfId="0" applyFont="1" applyFill="1" applyBorder="1" applyAlignment="1">
      <alignment wrapText="1"/>
    </xf>
    <xf numFmtId="0" fontId="14" fillId="33" borderId="13" xfId="0" applyFont="1" applyFill="1" applyBorder="1" applyAlignment="1">
      <alignment horizontal="centerContinuous" wrapText="1"/>
    </xf>
    <xf numFmtId="0" fontId="14" fillId="33" borderId="14" xfId="0" applyFont="1" applyFill="1" applyBorder="1" applyAlignment="1">
      <alignment horizontal="centerContinuous" wrapText="1"/>
    </xf>
    <xf numFmtId="0" fontId="14" fillId="33" borderId="15" xfId="0" applyFont="1" applyFill="1" applyBorder="1" applyAlignment="1">
      <alignment horizontal="centerContinuous" wrapText="1"/>
    </xf>
    <xf numFmtId="0" fontId="53" fillId="33" borderId="0" xfId="0" applyFont="1" applyFill="1" applyAlignment="1">
      <alignment/>
    </xf>
    <xf numFmtId="0" fontId="11" fillId="33" borderId="39" xfId="0" applyFont="1" applyFill="1" applyBorder="1" applyAlignment="1">
      <alignment wrapText="1"/>
    </xf>
    <xf numFmtId="0" fontId="11" fillId="33" borderId="39" xfId="0" applyFont="1" applyFill="1" applyBorder="1" applyAlignment="1">
      <alignment/>
    </xf>
    <xf numFmtId="0" fontId="11" fillId="33" borderId="0" xfId="0" applyFont="1" applyFill="1" applyBorder="1" applyAlignment="1">
      <alignment horizontal="right" wrapText="1"/>
    </xf>
    <xf numFmtId="0" fontId="7" fillId="33" borderId="0" xfId="0" applyFont="1" applyFill="1" applyBorder="1" applyAlignment="1">
      <alignment/>
    </xf>
    <xf numFmtId="0" fontId="16" fillId="33" borderId="0" xfId="0" applyFont="1" applyFill="1" applyAlignment="1">
      <alignment/>
    </xf>
    <xf numFmtId="0" fontId="10" fillId="40" borderId="0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/>
    </xf>
    <xf numFmtId="0" fontId="12" fillId="33" borderId="4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4" fillId="33" borderId="41" xfId="0" applyFont="1" applyFill="1" applyBorder="1" applyAlignment="1">
      <alignment horizontal="centerContinuous"/>
    </xf>
    <xf numFmtId="0" fontId="14" fillId="33" borderId="42" xfId="0" applyFont="1" applyFill="1" applyBorder="1" applyAlignment="1">
      <alignment horizontal="centerContinuous"/>
    </xf>
    <xf numFmtId="0" fontId="14" fillId="33" borderId="0" xfId="0" applyFont="1" applyFill="1" applyAlignment="1">
      <alignment horizontal="centerContinuous" wrapText="1"/>
    </xf>
    <xf numFmtId="0" fontId="14" fillId="33" borderId="0" xfId="0" applyFont="1" applyFill="1" applyAlignment="1">
      <alignment horizontal="centerContinuous" vertical="center"/>
    </xf>
    <xf numFmtId="1" fontId="105" fillId="0" borderId="11" xfId="0" applyNumberFormat="1" applyFont="1" applyBorder="1" applyAlignment="1">
      <alignment horizontal="center"/>
    </xf>
    <xf numFmtId="0" fontId="39" fillId="42" borderId="16" xfId="0" applyFont="1" applyFill="1" applyBorder="1" applyAlignment="1">
      <alignment horizontal="center" wrapText="1"/>
    </xf>
    <xf numFmtId="0" fontId="15" fillId="42" borderId="20" xfId="0" applyFont="1" applyFill="1" applyBorder="1" applyAlignment="1">
      <alignment horizontal="center"/>
    </xf>
    <xf numFmtId="0" fontId="15" fillId="42" borderId="17" xfId="0" applyFont="1" applyFill="1" applyBorder="1" applyAlignment="1">
      <alignment horizontal="center"/>
    </xf>
    <xf numFmtId="0" fontId="11" fillId="42" borderId="11" xfId="0" applyFont="1" applyFill="1" applyBorder="1" applyAlignment="1">
      <alignment/>
    </xf>
    <xf numFmtId="196" fontId="11" fillId="42" borderId="11" xfId="0" applyNumberFormat="1" applyFont="1" applyFill="1" applyBorder="1" applyAlignment="1">
      <alignment horizontal="center" wrapText="1"/>
    </xf>
    <xf numFmtId="186" fontId="19" fillId="42" borderId="11" xfId="0" applyNumberFormat="1" applyFont="1" applyFill="1" applyBorder="1" applyAlignment="1">
      <alignment horizontal="center"/>
    </xf>
    <xf numFmtId="186" fontId="11" fillId="42" borderId="11" xfId="0" applyNumberFormat="1" applyFont="1" applyFill="1" applyBorder="1" applyAlignment="1">
      <alignment horizontal="center"/>
    </xf>
    <xf numFmtId="0" fontId="11" fillId="42" borderId="11" xfId="0" applyFont="1" applyFill="1" applyBorder="1" applyAlignment="1">
      <alignment horizontal="center" wrapText="1"/>
    </xf>
    <xf numFmtId="186" fontId="14" fillId="42" borderId="11" xfId="0" applyNumberFormat="1" applyFont="1" applyFill="1" applyBorder="1" applyAlignment="1">
      <alignment horizontal="center"/>
    </xf>
    <xf numFmtId="0" fontId="10" fillId="42" borderId="16" xfId="0" applyFont="1" applyFill="1" applyBorder="1" applyAlignment="1">
      <alignment horizontal="center" wrapText="1"/>
    </xf>
    <xf numFmtId="0" fontId="106" fillId="42" borderId="16" xfId="0" applyFont="1" applyFill="1" applyBorder="1" applyAlignment="1">
      <alignment horizontal="center" wrapText="1"/>
    </xf>
    <xf numFmtId="0" fontId="15" fillId="42" borderId="16" xfId="0" applyFont="1" applyFill="1" applyBorder="1" applyAlignment="1">
      <alignment horizontal="center" wrapText="1"/>
    </xf>
    <xf numFmtId="196" fontId="11" fillId="42" borderId="11" xfId="0" applyNumberFormat="1" applyFont="1" applyFill="1" applyBorder="1" applyAlignment="1">
      <alignment/>
    </xf>
    <xf numFmtId="0" fontId="19" fillId="42" borderId="11" xfId="0" applyFont="1" applyFill="1" applyBorder="1" applyAlignment="1">
      <alignment horizontal="center"/>
    </xf>
    <xf numFmtId="0" fontId="14" fillId="42" borderId="11" xfId="0" applyFont="1" applyFill="1" applyBorder="1" applyAlignment="1">
      <alignment horizontal="center"/>
    </xf>
    <xf numFmtId="0" fontId="15" fillId="42" borderId="11" xfId="0" applyFont="1" applyFill="1" applyBorder="1" applyAlignment="1">
      <alignment horizontal="center"/>
    </xf>
    <xf numFmtId="2" fontId="13" fillId="33" borderId="0" xfId="0" applyNumberFormat="1" applyFont="1" applyFill="1" applyAlignment="1">
      <alignment horizontal="centerContinuous" wrapText="1"/>
    </xf>
    <xf numFmtId="0" fontId="107" fillId="0" borderId="11" xfId="0" applyFont="1" applyBorder="1" applyAlignment="1">
      <alignment horizontal="center"/>
    </xf>
    <xf numFmtId="186" fontId="107" fillId="0" borderId="11" xfId="0" applyNumberFormat="1" applyFont="1" applyBorder="1" applyAlignment="1">
      <alignment horizontal="center"/>
    </xf>
    <xf numFmtId="2" fontId="104" fillId="0" borderId="11" xfId="0" applyNumberFormat="1" applyFont="1" applyBorder="1" applyAlignment="1">
      <alignment horizontal="center"/>
    </xf>
    <xf numFmtId="0" fontId="30" fillId="0" borderId="23" xfId="0" applyFont="1" applyBorder="1" applyAlignment="1">
      <alignment horizontal="center" vertical="center" wrapText="1"/>
    </xf>
    <xf numFmtId="0" fontId="57" fillId="0" borderId="11" xfId="113" applyFont="1" applyBorder="1" applyAlignment="1">
      <alignment horizontal="center" wrapText="1"/>
      <protection/>
    </xf>
    <xf numFmtId="0" fontId="11" fillId="33" borderId="43" xfId="0" applyFont="1" applyFill="1" applyBorder="1" applyAlignment="1">
      <alignment wrapText="1"/>
    </xf>
    <xf numFmtId="0" fontId="14" fillId="4" borderId="11" xfId="0" applyFont="1" applyFill="1" applyBorder="1" applyAlignment="1">
      <alignment horizontal="left" vertical="center" wrapText="1"/>
    </xf>
    <xf numFmtId="186" fontId="11" fillId="4" borderId="11" xfId="0" applyNumberFormat="1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58" fillId="34" borderId="11" xfId="0" applyFont="1" applyFill="1" applyBorder="1" applyAlignment="1">
      <alignment wrapText="1"/>
    </xf>
    <xf numFmtId="0" fontId="14" fillId="33" borderId="36" xfId="0" applyFont="1" applyFill="1" applyBorder="1" applyAlignment="1">
      <alignment horizontal="centerContinuous" vertical="center"/>
    </xf>
    <xf numFmtId="0" fontId="30" fillId="0" borderId="44" xfId="0" applyFont="1" applyBorder="1" applyAlignment="1">
      <alignment horizontal="center" vertical="center" wrapText="1"/>
    </xf>
    <xf numFmtId="0" fontId="33" fillId="10" borderId="11" xfId="0" applyFont="1" applyFill="1" applyBorder="1" applyAlignment="1">
      <alignment horizontal="center"/>
    </xf>
    <xf numFmtId="0" fontId="33" fillId="10" borderId="11" xfId="0" applyFont="1" applyFill="1" applyBorder="1" applyAlignment="1">
      <alignment horizontal="center" wrapText="1"/>
    </xf>
    <xf numFmtId="186" fontId="33" fillId="10" borderId="11" xfId="0" applyNumberFormat="1" applyFont="1" applyFill="1" applyBorder="1" applyAlignment="1">
      <alignment horizontal="center"/>
    </xf>
    <xf numFmtId="0" fontId="15" fillId="0" borderId="11" xfId="0" applyFont="1" applyBorder="1" applyAlignment="1">
      <alignment horizontal="center" vertical="top" wrapText="1"/>
    </xf>
    <xf numFmtId="0" fontId="12" fillId="33" borderId="40" xfId="0" applyFont="1" applyFill="1" applyBorder="1" applyAlignment="1">
      <alignment wrapText="1"/>
    </xf>
    <xf numFmtId="0" fontId="18" fillId="33" borderId="0" xfId="0" applyFont="1" applyFill="1" applyBorder="1" applyAlignment="1">
      <alignment horizontal="centerContinuous" vertical="center" wrapText="1"/>
    </xf>
    <xf numFmtId="0" fontId="11" fillId="0" borderId="18" xfId="0" applyFont="1" applyBorder="1" applyAlignment="1">
      <alignment horizontal="center" wrapText="1"/>
    </xf>
    <xf numFmtId="0" fontId="11" fillId="0" borderId="42" xfId="0" applyFont="1" applyBorder="1" applyAlignment="1">
      <alignment horizontal="centerContinuous" wrapText="1"/>
    </xf>
    <xf numFmtId="0" fontId="11" fillId="0" borderId="18" xfId="0" applyFont="1" applyBorder="1" applyAlignment="1">
      <alignment horizontal="centerContinuous" wrapText="1"/>
    </xf>
    <xf numFmtId="0" fontId="30" fillId="0" borderId="18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12" fillId="33" borderId="40" xfId="0" applyFont="1" applyFill="1" applyBorder="1" applyAlignment="1">
      <alignment horizontal="centerContinuous" wrapText="1"/>
    </xf>
    <xf numFmtId="0" fontId="59" fillId="33" borderId="0" xfId="0" applyFont="1" applyFill="1" applyBorder="1" applyAlignment="1">
      <alignment horizontal="centerContinuous" vertical="center" wrapText="1"/>
    </xf>
    <xf numFmtId="0" fontId="11" fillId="10" borderId="11" xfId="0" applyFont="1" applyFill="1" applyBorder="1" applyAlignment="1">
      <alignment horizontal="center"/>
    </xf>
    <xf numFmtId="0" fontId="11" fillId="10" borderId="11" xfId="0" applyFont="1" applyFill="1" applyBorder="1" applyAlignment="1">
      <alignment horizontal="center" wrapText="1"/>
    </xf>
    <xf numFmtId="0" fontId="36" fillId="10" borderId="11" xfId="0" applyFont="1" applyFill="1" applyBorder="1" applyAlignment="1">
      <alignment horizontal="left" wrapText="1"/>
    </xf>
    <xf numFmtId="0" fontId="25" fillId="10" borderId="11" xfId="0" applyFont="1" applyFill="1" applyBorder="1" applyAlignment="1">
      <alignment horizontal="center" wrapText="1"/>
    </xf>
    <xf numFmtId="0" fontId="18" fillId="0" borderId="15" xfId="0" applyFont="1" applyBorder="1" applyAlignment="1">
      <alignment horizontal="center"/>
    </xf>
    <xf numFmtId="0" fontId="13" fillId="33" borderId="0" xfId="0" applyFont="1" applyFill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/>
    </xf>
    <xf numFmtId="0" fontId="27" fillId="10" borderId="11" xfId="0" applyFont="1" applyFill="1" applyBorder="1" applyAlignment="1">
      <alignment horizontal="center"/>
    </xf>
    <xf numFmtId="0" fontId="20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horizontal="left"/>
    </xf>
    <xf numFmtId="9" fontId="16" fillId="0" borderId="11" xfId="0" applyNumberFormat="1" applyFont="1" applyBorder="1" applyAlignment="1">
      <alignment horizontal="center"/>
    </xf>
    <xf numFmtId="0" fontId="108" fillId="0" borderId="11" xfId="0" applyFont="1" applyFill="1" applyBorder="1" applyAlignment="1">
      <alignment horizontal="center" vertical="center" wrapText="1"/>
    </xf>
    <xf numFmtId="0" fontId="108" fillId="0" borderId="11" xfId="0" applyFont="1" applyFill="1" applyBorder="1" applyAlignment="1">
      <alignment horizontal="left" vertical="top" wrapText="1"/>
    </xf>
    <xf numFmtId="0" fontId="109" fillId="0" borderId="11" xfId="0" applyFont="1" applyFill="1" applyBorder="1" applyAlignment="1">
      <alignment horizontal="center" vertical="top" wrapText="1"/>
    </xf>
    <xf numFmtId="186" fontId="25" fillId="0" borderId="11" xfId="95" applyNumberFormat="1" applyFont="1" applyFill="1" applyBorder="1" applyAlignment="1">
      <alignment horizontal="center" wrapText="1"/>
      <protection/>
    </xf>
    <xf numFmtId="186" fontId="110" fillId="0" borderId="11" xfId="95" applyNumberFormat="1" applyFont="1" applyFill="1" applyBorder="1" applyAlignment="1">
      <alignment horizontal="center" wrapText="1"/>
      <protection/>
    </xf>
    <xf numFmtId="186" fontId="11" fillId="33" borderId="43" xfId="0" applyNumberFormat="1" applyFont="1" applyFill="1" applyBorder="1" applyAlignment="1">
      <alignment wrapText="1"/>
    </xf>
    <xf numFmtId="0" fontId="15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11" fillId="33" borderId="0" xfId="0" applyFont="1" applyFill="1" applyAlignment="1">
      <alignment horizontal="left" vertical="center"/>
    </xf>
    <xf numFmtId="0" fontId="111" fillId="0" borderId="11" xfId="0" applyFont="1" applyFill="1" applyBorder="1" applyAlignment="1">
      <alignment horizontal="left" vertical="center"/>
    </xf>
    <xf numFmtId="0" fontId="108" fillId="0" borderId="11" xfId="0" applyFont="1" applyFill="1" applyBorder="1" applyAlignment="1">
      <alignment horizontal="center" vertical="center" wrapText="1"/>
    </xf>
    <xf numFmtId="0" fontId="110" fillId="0" borderId="0" xfId="0" applyFont="1" applyFill="1" applyAlignment="1">
      <alignment horizontal="left" vertical="center" wrapText="1"/>
    </xf>
    <xf numFmtId="0" fontId="15" fillId="6" borderId="17" xfId="0" applyFont="1" applyFill="1" applyBorder="1" applyAlignment="1">
      <alignment horizontal="center" wrapText="1"/>
    </xf>
    <xf numFmtId="0" fontId="48" fillId="6" borderId="17" xfId="0" applyFont="1" applyFill="1" applyBorder="1" applyAlignment="1">
      <alignment horizontal="center" wrapText="1"/>
    </xf>
    <xf numFmtId="0" fontId="48" fillId="6" borderId="11" xfId="0" applyFont="1" applyFill="1" applyBorder="1" applyAlignment="1">
      <alignment horizontal="center" wrapText="1"/>
    </xf>
    <xf numFmtId="0" fontId="108" fillId="0" borderId="17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0" fillId="34" borderId="15" xfId="113" applyFont="1" applyFill="1" applyBorder="1" applyAlignment="1">
      <alignment horizontal="center" vertical="center" wrapText="1"/>
      <protection/>
    </xf>
    <xf numFmtId="0" fontId="15" fillId="0" borderId="15" xfId="113" applyFont="1" applyFill="1" applyBorder="1" applyAlignment="1">
      <alignment horizontal="center" vertical="center" wrapText="1"/>
      <protection/>
    </xf>
    <xf numFmtId="0" fontId="10" fillId="34" borderId="15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49" fontId="41" fillId="0" borderId="45" xfId="0" applyNumberFormat="1" applyFont="1" applyFill="1" applyBorder="1" applyAlignment="1">
      <alignment horizontal="center" vertical="center" wrapText="1"/>
    </xf>
    <xf numFmtId="49" fontId="41" fillId="4" borderId="45" xfId="0" applyNumberFormat="1" applyFont="1" applyFill="1" applyBorder="1" applyAlignment="1">
      <alignment horizontal="center" vertical="center" wrapText="1"/>
    </xf>
    <xf numFmtId="0" fontId="109" fillId="0" borderId="12" xfId="0" applyFont="1" applyFill="1" applyBorder="1" applyAlignment="1">
      <alignment horizontal="center" vertical="top" wrapText="1"/>
    </xf>
    <xf numFmtId="0" fontId="11" fillId="0" borderId="38" xfId="0" applyFont="1" applyFill="1" applyBorder="1" applyAlignment="1">
      <alignment/>
    </xf>
    <xf numFmtId="0" fontId="11" fillId="0" borderId="45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4" fillId="33" borderId="17" xfId="0" applyFont="1" applyFill="1" applyBorder="1" applyAlignment="1">
      <alignment/>
    </xf>
    <xf numFmtId="0" fontId="12" fillId="33" borderId="0" xfId="0" applyFont="1" applyFill="1" applyBorder="1" applyAlignment="1">
      <alignment wrapText="1"/>
    </xf>
    <xf numFmtId="0" fontId="30" fillId="0" borderId="18" xfId="0" applyFont="1" applyBorder="1" applyAlignment="1">
      <alignment horizontal="center" vertical="center" wrapText="1"/>
    </xf>
    <xf numFmtId="0" fontId="25" fillId="33" borderId="11" xfId="0" applyFont="1" applyFill="1" applyBorder="1" applyAlignment="1">
      <alignment wrapText="1"/>
    </xf>
    <xf numFmtId="0" fontId="14" fillId="0" borderId="11" xfId="0" applyFont="1" applyFill="1" applyBorder="1" applyAlignment="1">
      <alignment horizontal="center"/>
    </xf>
    <xf numFmtId="0" fontId="36" fillId="0" borderId="11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12" fillId="0" borderId="10" xfId="0" applyFont="1" applyFill="1" applyBorder="1" applyAlignment="1">
      <alignment horizontal="left" wrapText="1"/>
    </xf>
    <xf numFmtId="0" fontId="52" fillId="0" borderId="0" xfId="0" applyFont="1" applyFill="1" applyBorder="1" applyAlignment="1">
      <alignment horizontal="left" vertical="top" wrapText="1"/>
    </xf>
    <xf numFmtId="0" fontId="24" fillId="0" borderId="11" xfId="0" applyFont="1" applyFill="1" applyBorder="1" applyAlignment="1">
      <alignment wrapText="1"/>
    </xf>
    <xf numFmtId="0" fontId="36" fillId="0" borderId="0" xfId="0" applyFont="1" applyBorder="1" applyAlignment="1">
      <alignment/>
    </xf>
    <xf numFmtId="0" fontId="32" fillId="0" borderId="0" xfId="0" applyFont="1" applyFill="1" applyBorder="1" applyAlignment="1">
      <alignment horizontal="centerContinuous" wrapText="1"/>
    </xf>
    <xf numFmtId="0" fontId="24" fillId="0" borderId="13" xfId="0" applyFont="1" applyFill="1" applyBorder="1" applyAlignment="1">
      <alignment wrapText="1"/>
    </xf>
    <xf numFmtId="0" fontId="15" fillId="0" borderId="20" xfId="0" applyFont="1" applyFill="1" applyBorder="1" applyAlignment="1">
      <alignment horizontal="center"/>
    </xf>
    <xf numFmtId="0" fontId="25" fillId="0" borderId="17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16" fillId="33" borderId="0" xfId="0" applyFont="1" applyFill="1" applyBorder="1" applyAlignment="1">
      <alignment horizontal="center" wrapText="1"/>
    </xf>
    <xf numFmtId="0" fontId="11" fillId="0" borderId="4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5" fillId="38" borderId="0" xfId="0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110" fillId="0" borderId="0" xfId="0" applyFont="1" applyFill="1" applyAlignment="1">
      <alignment horizontal="left" vertical="center" wrapText="1"/>
    </xf>
    <xf numFmtId="0" fontId="10" fillId="40" borderId="0" xfId="0" applyFont="1" applyFill="1" applyBorder="1" applyAlignment="1">
      <alignment horizontal="center" wrapText="1"/>
    </xf>
    <xf numFmtId="0" fontId="24" fillId="33" borderId="43" xfId="0" applyFont="1" applyFill="1" applyBorder="1" applyAlignment="1">
      <alignment horizontal="center"/>
    </xf>
    <xf numFmtId="0" fontId="24" fillId="33" borderId="13" xfId="0" applyFont="1" applyFill="1" applyBorder="1" applyAlignment="1">
      <alignment/>
    </xf>
    <xf numFmtId="0" fontId="24" fillId="33" borderId="14" xfId="0" applyFont="1" applyFill="1" applyBorder="1" applyAlignment="1">
      <alignment/>
    </xf>
    <xf numFmtId="0" fontId="24" fillId="33" borderId="15" xfId="0" applyFont="1" applyFill="1" applyBorder="1" applyAlignment="1">
      <alignment/>
    </xf>
    <xf numFmtId="0" fontId="11" fillId="0" borderId="15" xfId="0" applyFont="1" applyBorder="1" applyAlignment="1">
      <alignment/>
    </xf>
    <xf numFmtId="0" fontId="11" fillId="33" borderId="15" xfId="0" applyFont="1" applyFill="1" applyBorder="1" applyAlignment="1">
      <alignment/>
    </xf>
    <xf numFmtId="0" fontId="15" fillId="33" borderId="31" xfId="0" applyFont="1" applyFill="1" applyBorder="1" applyAlignment="1">
      <alignment horizontal="center"/>
    </xf>
    <xf numFmtId="0" fontId="11" fillId="42" borderId="11" xfId="0" applyFont="1" applyFill="1" applyBorder="1" applyAlignment="1">
      <alignment horizontal="center"/>
    </xf>
    <xf numFmtId="0" fontId="15" fillId="42" borderId="11" xfId="0" applyFont="1" applyFill="1" applyBorder="1" applyAlignment="1">
      <alignment/>
    </xf>
    <xf numFmtId="0" fontId="14" fillId="33" borderId="13" xfId="0" applyFont="1" applyFill="1" applyBorder="1" applyAlignment="1">
      <alignment wrapText="1"/>
    </xf>
    <xf numFmtId="0" fontId="16" fillId="33" borderId="46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2" fillId="33" borderId="39" xfId="0" applyFont="1" applyFill="1" applyBorder="1" applyAlignment="1">
      <alignment horizontal="centerContinuous" wrapText="1"/>
    </xf>
    <xf numFmtId="0" fontId="11" fillId="33" borderId="11" xfId="0" applyFont="1" applyFill="1" applyBorder="1" applyAlignment="1">
      <alignment horizontal="left" indent="2"/>
    </xf>
    <xf numFmtId="0" fontId="11" fillId="12" borderId="11" xfId="0" applyFont="1" applyFill="1" applyBorder="1" applyAlignment="1">
      <alignment horizontal="center"/>
    </xf>
    <xf numFmtId="0" fontId="11" fillId="12" borderId="11" xfId="0" applyFont="1" applyFill="1" applyBorder="1" applyAlignment="1">
      <alignment horizontal="left" indent="2"/>
    </xf>
    <xf numFmtId="0" fontId="112" fillId="0" borderId="0" xfId="0" applyFont="1" applyAlignment="1">
      <alignment horizontal="justify" vertical="center"/>
    </xf>
    <xf numFmtId="0" fontId="112" fillId="0" borderId="0" xfId="0" applyFont="1" applyAlignment="1">
      <alignment/>
    </xf>
    <xf numFmtId="0" fontId="11" fillId="40" borderId="11" xfId="0" applyFont="1" applyFill="1" applyBorder="1" applyAlignment="1">
      <alignment horizontal="center"/>
    </xf>
    <xf numFmtId="0" fontId="113" fillId="33" borderId="11" xfId="0" applyFont="1" applyFill="1" applyBorder="1" applyAlignment="1">
      <alignment/>
    </xf>
    <xf numFmtId="0" fontId="104" fillId="33" borderId="11" xfId="0" applyFont="1" applyFill="1" applyBorder="1" applyAlignment="1">
      <alignment/>
    </xf>
    <xf numFmtId="0" fontId="14" fillId="33" borderId="11" xfId="0" applyFont="1" applyFill="1" applyBorder="1" applyAlignment="1">
      <alignment vertical="center" wrapText="1"/>
    </xf>
    <xf numFmtId="0" fontId="108" fillId="0" borderId="15" xfId="0" applyFont="1" applyFill="1" applyBorder="1" applyAlignment="1">
      <alignment horizontal="center" vertical="center" wrapText="1"/>
    </xf>
    <xf numFmtId="0" fontId="114" fillId="0" borderId="12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0" fillId="40" borderId="0" xfId="0" applyFont="1" applyFill="1" applyBorder="1" applyAlignment="1">
      <alignment wrapText="1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36" fillId="0" borderId="11" xfId="0" applyFont="1" applyBorder="1" applyAlignment="1">
      <alignment vertical="center" wrapText="1"/>
    </xf>
    <xf numFmtId="0" fontId="19" fillId="43" borderId="12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11" fillId="40" borderId="11" xfId="0" applyFont="1" applyFill="1" applyBorder="1" applyAlignment="1">
      <alignment horizontal="center" vertical="center" wrapText="1"/>
    </xf>
    <xf numFmtId="186" fontId="25" fillId="0" borderId="11" xfId="0" applyNumberFormat="1" applyFont="1" applyBorder="1" applyAlignment="1">
      <alignment horizontal="center" vertical="center" wrapText="1"/>
    </xf>
    <xf numFmtId="0" fontId="11" fillId="37" borderId="13" xfId="0" applyFont="1" applyFill="1" applyBorder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186" fontId="14" fillId="40" borderId="11" xfId="0" applyNumberFormat="1" applyFont="1" applyFill="1" applyBorder="1" applyAlignment="1">
      <alignment horizontal="center" vertical="center" wrapText="1"/>
    </xf>
    <xf numFmtId="0" fontId="12" fillId="40" borderId="10" xfId="0" applyFont="1" applyFill="1" applyBorder="1" applyAlignment="1">
      <alignment horizontal="centerContinuous" wrapText="1"/>
    </xf>
    <xf numFmtId="0" fontId="12" fillId="33" borderId="10" xfId="0" applyFont="1" applyFill="1" applyBorder="1" applyAlignment="1">
      <alignment/>
    </xf>
    <xf numFmtId="0" fontId="15" fillId="33" borderId="47" xfId="0" applyFont="1" applyFill="1" applyBorder="1" applyAlignment="1">
      <alignment horizontal="center"/>
    </xf>
    <xf numFmtId="0" fontId="19" fillId="40" borderId="13" xfId="0" applyFont="1" applyFill="1" applyBorder="1" applyAlignment="1">
      <alignment horizontal="justify" vertical="center" wrapText="1"/>
    </xf>
    <xf numFmtId="0" fontId="11" fillId="33" borderId="11" xfId="0" applyFont="1" applyFill="1" applyBorder="1" applyAlignment="1">
      <alignment horizontal="centerContinuous" vertical="center" wrapText="1"/>
    </xf>
    <xf numFmtId="0" fontId="13" fillId="0" borderId="14" xfId="0" applyFont="1" applyBorder="1" applyAlignment="1">
      <alignment horizontal="centerContinuous"/>
    </xf>
    <xf numFmtId="0" fontId="13" fillId="0" borderId="15" xfId="0" applyFont="1" applyBorder="1" applyAlignment="1">
      <alignment horizontal="centerContinuous"/>
    </xf>
    <xf numFmtId="0" fontId="13" fillId="0" borderId="11" xfId="0" applyFont="1" applyBorder="1" applyAlignment="1">
      <alignment/>
    </xf>
    <xf numFmtId="0" fontId="38" fillId="0" borderId="0" xfId="0" applyFont="1" applyAlignment="1">
      <alignment horizontal="centerContinuous" vertical="top" wrapText="1"/>
    </xf>
    <xf numFmtId="0" fontId="38" fillId="0" borderId="0" xfId="0" applyFont="1" applyAlignment="1">
      <alignment horizontal="centerContinuous" wrapText="1"/>
    </xf>
    <xf numFmtId="0" fontId="52" fillId="33" borderId="0" xfId="0" applyFont="1" applyFill="1" applyBorder="1" applyAlignment="1">
      <alignment horizontal="centerContinuous" wrapText="1"/>
    </xf>
    <xf numFmtId="0" fontId="24" fillId="33" borderId="11" xfId="0" applyFont="1" applyFill="1" applyBorder="1" applyAlignment="1">
      <alignment horizontal="center" wrapText="1"/>
    </xf>
    <xf numFmtId="0" fontId="16" fillId="33" borderId="11" xfId="0" applyFont="1" applyFill="1" applyBorder="1" applyAlignment="1">
      <alignment wrapText="1"/>
    </xf>
    <xf numFmtId="0" fontId="16" fillId="33" borderId="17" xfId="0" applyFont="1" applyFill="1" applyBorder="1" applyAlignment="1">
      <alignment wrapText="1"/>
    </xf>
    <xf numFmtId="9" fontId="15" fillId="0" borderId="17" xfId="0" applyNumberFormat="1" applyFont="1" applyFill="1" applyBorder="1" applyAlignment="1">
      <alignment horizontal="center"/>
    </xf>
    <xf numFmtId="0" fontId="16" fillId="33" borderId="17" xfId="0" applyFont="1" applyFill="1" applyBorder="1" applyAlignment="1">
      <alignment horizontal="center"/>
    </xf>
    <xf numFmtId="186" fontId="15" fillId="33" borderId="17" xfId="42" applyNumberFormat="1" applyFont="1" applyFill="1" applyBorder="1" applyAlignment="1">
      <alignment horizontal="center"/>
    </xf>
    <xf numFmtId="186" fontId="15" fillId="37" borderId="11" xfId="42" applyNumberFormat="1" applyFont="1" applyFill="1" applyBorder="1" applyAlignment="1">
      <alignment horizontal="center"/>
    </xf>
    <xf numFmtId="186" fontId="19" fillId="33" borderId="11" xfId="42" applyNumberFormat="1" applyFont="1" applyFill="1" applyBorder="1" applyAlignment="1">
      <alignment horizontal="center"/>
    </xf>
    <xf numFmtId="186" fontId="11" fillId="33" borderId="11" xfId="42" applyNumberFormat="1" applyFont="1" applyFill="1" applyBorder="1" applyAlignment="1">
      <alignment horizontal="center" wrapText="1"/>
    </xf>
    <xf numFmtId="186" fontId="14" fillId="33" borderId="11" xfId="42" applyNumberFormat="1" applyFont="1" applyFill="1" applyBorder="1" applyAlignment="1">
      <alignment horizontal="center"/>
    </xf>
    <xf numFmtId="186" fontId="11" fillId="33" borderId="11" xfId="42" applyNumberFormat="1" applyFont="1" applyFill="1" applyBorder="1" applyAlignment="1">
      <alignment/>
    </xf>
    <xf numFmtId="186" fontId="38" fillId="33" borderId="11" xfId="0" applyNumberFormat="1" applyFont="1" applyFill="1" applyBorder="1" applyAlignment="1">
      <alignment horizontal="center"/>
    </xf>
    <xf numFmtId="186" fontId="19" fillId="37" borderId="11" xfId="42" applyNumberFormat="1" applyFont="1" applyFill="1" applyBorder="1" applyAlignment="1">
      <alignment horizontal="center"/>
    </xf>
    <xf numFmtId="186" fontId="15" fillId="33" borderId="11" xfId="42" applyNumberFormat="1" applyFont="1" applyFill="1" applyBorder="1" applyAlignment="1">
      <alignment/>
    </xf>
    <xf numFmtId="186" fontId="15" fillId="37" borderId="11" xfId="42" applyNumberFormat="1" applyFont="1" applyFill="1" applyBorder="1" applyAlignment="1">
      <alignment/>
    </xf>
    <xf numFmtId="186" fontId="11" fillId="33" borderId="11" xfId="42" applyNumberFormat="1" applyFont="1" applyFill="1" applyBorder="1" applyAlignment="1">
      <alignment horizontal="center"/>
    </xf>
    <xf numFmtId="9" fontId="15" fillId="40" borderId="17" xfId="111" applyNumberFormat="1" applyFont="1" applyFill="1" applyBorder="1" applyAlignment="1">
      <alignment horizontal="center"/>
      <protection/>
    </xf>
    <xf numFmtId="186" fontId="38" fillId="33" borderId="11" xfId="42" applyNumberFormat="1" applyFont="1" applyFill="1" applyBorder="1" applyAlignment="1">
      <alignment wrapText="1"/>
    </xf>
    <xf numFmtId="186" fontId="38" fillId="37" borderId="11" xfId="42" applyNumberFormat="1" applyFont="1" applyFill="1" applyBorder="1" applyAlignment="1">
      <alignment wrapText="1"/>
    </xf>
    <xf numFmtId="197" fontId="11" fillId="33" borderId="11" xfId="42" applyNumberFormat="1" applyFont="1" applyFill="1" applyBorder="1" applyAlignment="1">
      <alignment/>
    </xf>
    <xf numFmtId="197" fontId="11" fillId="37" borderId="11" xfId="42" applyNumberFormat="1" applyFont="1" applyFill="1" applyBorder="1" applyAlignment="1">
      <alignment/>
    </xf>
    <xf numFmtId="197" fontId="19" fillId="33" borderId="11" xfId="42" applyNumberFormat="1" applyFont="1" applyFill="1" applyBorder="1" applyAlignment="1">
      <alignment horizontal="center"/>
    </xf>
    <xf numFmtId="197" fontId="14" fillId="33" borderId="11" xfId="42" applyNumberFormat="1" applyFont="1" applyFill="1" applyBorder="1" applyAlignment="1">
      <alignment horizontal="center"/>
    </xf>
    <xf numFmtId="197" fontId="14" fillId="37" borderId="11" xfId="42" applyNumberFormat="1" applyFont="1" applyFill="1" applyBorder="1" applyAlignment="1">
      <alignment horizontal="center"/>
    </xf>
    <xf numFmtId="0" fontId="10" fillId="40" borderId="0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center" wrapText="1"/>
    </xf>
    <xf numFmtId="0" fontId="46" fillId="0" borderId="0" xfId="0" applyFont="1" applyAlignment="1">
      <alignment wrapText="1"/>
    </xf>
    <xf numFmtId="1" fontId="11" fillId="0" borderId="11" xfId="0" applyNumberFormat="1" applyFont="1" applyFill="1" applyBorder="1" applyAlignment="1">
      <alignment horizontal="center" wrapText="1"/>
    </xf>
    <xf numFmtId="0" fontId="12" fillId="37" borderId="10" xfId="0" applyFont="1" applyFill="1" applyBorder="1" applyAlignment="1">
      <alignment horizontal="centerContinuous" wrapText="1"/>
    </xf>
    <xf numFmtId="0" fontId="10" fillId="33" borderId="10" xfId="0" applyFont="1" applyFill="1" applyBorder="1" applyAlignment="1">
      <alignment wrapText="1"/>
    </xf>
    <xf numFmtId="0" fontId="11" fillId="0" borderId="10" xfId="0" applyFont="1" applyBorder="1" applyAlignment="1">
      <alignment/>
    </xf>
    <xf numFmtId="0" fontId="11" fillId="33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/>
    </xf>
    <xf numFmtId="186" fontId="11" fillId="4" borderId="11" xfId="0" applyNumberFormat="1" applyFont="1" applyFill="1" applyBorder="1" applyAlignment="1">
      <alignment horizontal="center" vertical="center" wrapText="1"/>
    </xf>
    <xf numFmtId="0" fontId="10" fillId="40" borderId="0" xfId="0" applyFont="1" applyFill="1" applyBorder="1" applyAlignment="1">
      <alignment wrapText="1"/>
    </xf>
    <xf numFmtId="0" fontId="52" fillId="33" borderId="10" xfId="0" applyFont="1" applyFill="1" applyBorder="1" applyAlignment="1">
      <alignment horizontal="left" wrapText="1"/>
    </xf>
    <xf numFmtId="0" fontId="113" fillId="0" borderId="0" xfId="0" applyFont="1" applyAlignment="1">
      <alignment horizontal="right" vertical="center"/>
    </xf>
    <xf numFmtId="0" fontId="113" fillId="0" borderId="0" xfId="0" applyFont="1" applyAlignment="1">
      <alignment/>
    </xf>
    <xf numFmtId="186" fontId="25" fillId="0" borderId="11" xfId="0" applyNumberFormat="1" applyFont="1" applyBorder="1" applyAlignment="1">
      <alignment horizontal="center"/>
    </xf>
    <xf numFmtId="0" fontId="25" fillId="0" borderId="11" xfId="0" applyFont="1" applyBorder="1" applyAlignment="1">
      <alignment/>
    </xf>
    <xf numFmtId="186" fontId="14" fillId="0" borderId="11" xfId="0" applyNumberFormat="1" applyFont="1" applyBorder="1" applyAlignment="1">
      <alignment horizontal="center"/>
    </xf>
    <xf numFmtId="0" fontId="16" fillId="4" borderId="11" xfId="0" applyFont="1" applyFill="1" applyBorder="1" applyAlignment="1">
      <alignment horizontal="center"/>
    </xf>
    <xf numFmtId="0" fontId="14" fillId="4" borderId="14" xfId="0" applyFont="1" applyFill="1" applyBorder="1" applyAlignment="1">
      <alignment horizontal="left" wrapText="1"/>
    </xf>
    <xf numFmtId="0" fontId="15" fillId="4" borderId="11" xfId="0" applyFont="1" applyFill="1" applyBorder="1" applyAlignment="1">
      <alignment/>
    </xf>
    <xf numFmtId="0" fontId="11" fillId="4" borderId="11" xfId="0" applyFont="1" applyFill="1" applyBorder="1" applyAlignment="1">
      <alignment/>
    </xf>
    <xf numFmtId="186" fontId="14" fillId="4" borderId="11" xfId="0" applyNumberFormat="1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5" fillId="44" borderId="48" xfId="0" applyFont="1" applyFill="1" applyBorder="1" applyAlignment="1">
      <alignment vertical="center"/>
    </xf>
    <xf numFmtId="0" fontId="116" fillId="44" borderId="48" xfId="0" applyFont="1" applyFill="1" applyBorder="1" applyAlignment="1">
      <alignment horizontal="center" vertical="center" wrapText="1"/>
    </xf>
    <xf numFmtId="0" fontId="115" fillId="44" borderId="48" xfId="0" applyFont="1" applyFill="1" applyBorder="1" applyAlignment="1">
      <alignment vertical="center" wrapText="1"/>
    </xf>
    <xf numFmtId="0" fontId="115" fillId="44" borderId="49" xfId="0" applyFont="1" applyFill="1" applyBorder="1" applyAlignment="1">
      <alignment vertical="center"/>
    </xf>
    <xf numFmtId="0" fontId="116" fillId="44" borderId="50" xfId="0" applyFont="1" applyFill="1" applyBorder="1" applyAlignment="1">
      <alignment vertical="center" wrapText="1"/>
    </xf>
    <xf numFmtId="0" fontId="116" fillId="44" borderId="11" xfId="0" applyFont="1" applyFill="1" applyBorder="1" applyAlignment="1">
      <alignment horizontal="center" vertical="center" wrapText="1"/>
    </xf>
    <xf numFmtId="0" fontId="26" fillId="13" borderId="48" xfId="0" applyFont="1" applyFill="1" applyBorder="1" applyAlignment="1">
      <alignment horizontal="center" vertical="center"/>
    </xf>
    <xf numFmtId="0" fontId="26" fillId="13" borderId="50" xfId="0" applyFont="1" applyFill="1" applyBorder="1" applyAlignment="1">
      <alignment vertical="center" wrapText="1"/>
    </xf>
    <xf numFmtId="0" fontId="36" fillId="13" borderId="11" xfId="0" applyFont="1" applyFill="1" applyBorder="1" applyAlignment="1">
      <alignment horizontal="center" vertical="center" wrapText="1"/>
    </xf>
    <xf numFmtId="0" fontId="116" fillId="18" borderId="48" xfId="0" applyFont="1" applyFill="1" applyBorder="1" applyAlignment="1">
      <alignment horizontal="center" vertical="center"/>
    </xf>
    <xf numFmtId="0" fontId="116" fillId="18" borderId="48" xfId="0" applyFont="1" applyFill="1" applyBorder="1" applyAlignment="1">
      <alignment horizontal="center" vertical="center" wrapText="1"/>
    </xf>
    <xf numFmtId="0" fontId="115" fillId="18" borderId="48" xfId="0" applyFont="1" applyFill="1" applyBorder="1" applyAlignment="1">
      <alignment vertical="center" wrapText="1"/>
    </xf>
    <xf numFmtId="0" fontId="116" fillId="18" borderId="48" xfId="0" applyFont="1" applyFill="1" applyBorder="1" applyAlignment="1">
      <alignment vertical="center" wrapText="1"/>
    </xf>
    <xf numFmtId="0" fontId="113" fillId="18" borderId="14" xfId="0" applyFont="1" applyFill="1" applyBorder="1" applyAlignment="1">
      <alignment horizontal="left" wrapText="1"/>
    </xf>
    <xf numFmtId="0" fontId="25" fillId="18" borderId="11" xfId="0" applyFont="1" applyFill="1" applyBorder="1" applyAlignment="1">
      <alignment horizontal="left" wrapText="1"/>
    </xf>
    <xf numFmtId="0" fontId="25" fillId="18" borderId="11" xfId="0" applyFont="1" applyFill="1" applyBorder="1" applyAlignment="1">
      <alignment/>
    </xf>
    <xf numFmtId="186" fontId="25" fillId="18" borderId="11" xfId="0" applyNumberFormat="1" applyFont="1" applyFill="1" applyBorder="1" applyAlignment="1">
      <alignment horizontal="center"/>
    </xf>
    <xf numFmtId="0" fontId="14" fillId="4" borderId="11" xfId="0" applyFont="1" applyFill="1" applyBorder="1" applyAlignment="1">
      <alignment horizontal="left" wrapText="1"/>
    </xf>
    <xf numFmtId="0" fontId="115" fillId="44" borderId="49" xfId="0" applyFont="1" applyFill="1" applyBorder="1" applyAlignment="1">
      <alignment vertical="center" wrapText="1"/>
    </xf>
    <xf numFmtId="0" fontId="115" fillId="44" borderId="51" xfId="0" applyFont="1" applyFill="1" applyBorder="1" applyAlignment="1">
      <alignment vertical="center" wrapText="1"/>
    </xf>
    <xf numFmtId="0" fontId="115" fillId="44" borderId="52" xfId="0" applyFont="1" applyFill="1" applyBorder="1" applyAlignment="1">
      <alignment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wrapText="1"/>
    </xf>
    <xf numFmtId="0" fontId="26" fillId="13" borderId="53" xfId="0" applyFont="1" applyFill="1" applyBorder="1" applyAlignment="1">
      <alignment horizontal="center" vertical="center"/>
    </xf>
    <xf numFmtId="0" fontId="115" fillId="44" borderId="11" xfId="0" applyFont="1" applyFill="1" applyBorder="1" applyAlignment="1">
      <alignment vertical="center"/>
    </xf>
    <xf numFmtId="0" fontId="116" fillId="18" borderId="49" xfId="0" applyFont="1" applyFill="1" applyBorder="1" applyAlignment="1">
      <alignment horizontal="center" vertical="center"/>
    </xf>
    <xf numFmtId="0" fontId="116" fillId="18" borderId="49" xfId="0" applyFont="1" applyFill="1" applyBorder="1" applyAlignment="1">
      <alignment horizontal="center" vertical="center" wrapText="1"/>
    </xf>
    <xf numFmtId="186" fontId="25" fillId="18" borderId="11" xfId="0" applyNumberFormat="1" applyFont="1" applyFill="1" applyBorder="1" applyAlignment="1">
      <alignment/>
    </xf>
    <xf numFmtId="186" fontId="14" fillId="18" borderId="11" xfId="0" applyNumberFormat="1" applyFont="1" applyFill="1" applyBorder="1" applyAlignment="1">
      <alignment horizontal="center"/>
    </xf>
    <xf numFmtId="203" fontId="14" fillId="13" borderId="11" xfId="101" applyNumberFormat="1" applyFont="1" applyFill="1" applyBorder="1" applyAlignment="1">
      <alignment horizontal="center"/>
    </xf>
    <xf numFmtId="1" fontId="110" fillId="0" borderId="11" xfId="0" applyNumberFormat="1" applyFont="1" applyBorder="1" applyAlignment="1">
      <alignment horizontal="center"/>
    </xf>
    <xf numFmtId="0" fontId="25" fillId="0" borderId="0" xfId="0" applyFont="1" applyAlignment="1">
      <alignment/>
    </xf>
    <xf numFmtId="0" fontId="62" fillId="36" borderId="0" xfId="0" applyFont="1" applyFill="1" applyAlignment="1">
      <alignment/>
    </xf>
    <xf numFmtId="0" fontId="26" fillId="0" borderId="0" xfId="0" applyFont="1" applyAlignment="1">
      <alignment/>
    </xf>
    <xf numFmtId="0" fontId="61" fillId="0" borderId="0" xfId="0" applyFont="1" applyAlignment="1">
      <alignment/>
    </xf>
    <xf numFmtId="0" fontId="15" fillId="33" borderId="17" xfId="0" applyFont="1" applyFill="1" applyBorder="1" applyAlignment="1">
      <alignment horizontal="center" vertical="center" wrapText="1"/>
    </xf>
    <xf numFmtId="0" fontId="11" fillId="40" borderId="11" xfId="0" applyFont="1" applyFill="1" applyBorder="1" applyAlignment="1">
      <alignment horizontal="left"/>
    </xf>
    <xf numFmtId="0" fontId="13" fillId="33" borderId="39" xfId="0" applyFont="1" applyFill="1" applyBorder="1" applyAlignment="1">
      <alignment horizontal="center" wrapText="1"/>
    </xf>
    <xf numFmtId="187" fontId="26" fillId="0" borderId="0" xfId="0" applyNumberFormat="1" applyFont="1" applyAlignment="1">
      <alignment/>
    </xf>
    <xf numFmtId="187" fontId="61" fillId="0" borderId="0" xfId="0" applyNumberFormat="1" applyFont="1" applyAlignment="1">
      <alignment/>
    </xf>
    <xf numFmtId="186" fontId="18" fillId="0" borderId="0" xfId="0" applyNumberFormat="1" applyFont="1" applyAlignment="1">
      <alignment/>
    </xf>
    <xf numFmtId="186" fontId="34" fillId="36" borderId="0" xfId="0" applyNumberFormat="1" applyFont="1" applyFill="1" applyAlignment="1">
      <alignment/>
    </xf>
    <xf numFmtId="187" fontId="18" fillId="0" borderId="0" xfId="0" applyNumberFormat="1" applyFont="1" applyAlignment="1">
      <alignment/>
    </xf>
    <xf numFmtId="186" fontId="15" fillId="0" borderId="11" xfId="0" applyNumberFormat="1" applyFont="1" applyBorder="1" applyAlignment="1">
      <alignment horizontal="center" wrapText="1"/>
    </xf>
    <xf numFmtId="0" fontId="16" fillId="0" borderId="11" xfId="0" applyFont="1" applyFill="1" applyBorder="1" applyAlignment="1">
      <alignment wrapText="1"/>
    </xf>
    <xf numFmtId="2" fontId="11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1" fontId="14" fillId="35" borderId="20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vertical="center" wrapText="1"/>
    </xf>
    <xf numFmtId="1" fontId="108" fillId="0" borderId="46" xfId="0" applyNumberFormat="1" applyFont="1" applyBorder="1" applyAlignment="1">
      <alignment horizontal="center" vertical="center"/>
    </xf>
    <xf numFmtId="1" fontId="108" fillId="0" borderId="46" xfId="0" applyNumberFormat="1" applyFont="1" applyFill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0" fontId="11" fillId="40" borderId="54" xfId="0" applyFont="1" applyFill="1" applyBorder="1" applyAlignment="1">
      <alignment wrapText="1"/>
    </xf>
    <xf numFmtId="0" fontId="11" fillId="0" borderId="11" xfId="0" applyFont="1" applyBorder="1" applyAlignment="1">
      <alignment horizontal="center" vertical="center"/>
    </xf>
    <xf numFmtId="186" fontId="108" fillId="0" borderId="12" xfId="0" applyNumberFormat="1" applyFont="1" applyBorder="1" applyAlignment="1">
      <alignment horizontal="right" vertical="center" wrapText="1"/>
    </xf>
    <xf numFmtId="186" fontId="18" fillId="0" borderId="11" xfId="0" applyNumberFormat="1" applyFont="1" applyFill="1" applyBorder="1" applyAlignment="1">
      <alignment horizontal="right" vertical="center" wrapText="1"/>
    </xf>
    <xf numFmtId="2" fontId="18" fillId="0" borderId="11" xfId="0" applyNumberFormat="1" applyFont="1" applyFill="1" applyBorder="1" applyAlignment="1">
      <alignment horizontal="right" vertical="center" wrapText="1"/>
    </xf>
    <xf numFmtId="186" fontId="11" fillId="0" borderId="11" xfId="0" applyNumberFormat="1" applyFont="1" applyBorder="1" applyAlignment="1">
      <alignment horizontal="right" vertical="center"/>
    </xf>
    <xf numFmtId="2" fontId="11" fillId="0" borderId="11" xfId="0" applyNumberFormat="1" applyFont="1" applyBorder="1" applyAlignment="1">
      <alignment horizontal="right" vertical="center"/>
    </xf>
    <xf numFmtId="0" fontId="16" fillId="33" borderId="11" xfId="80" applyFont="1" applyFill="1" applyBorder="1" applyAlignment="1">
      <alignment horizontal="center" vertical="center" wrapText="1"/>
      <protection/>
    </xf>
    <xf numFmtId="2" fontId="16" fillId="33" borderId="11" xfId="80" applyNumberFormat="1" applyFont="1" applyFill="1" applyBorder="1" applyAlignment="1">
      <alignment horizontal="center" vertical="center" wrapText="1"/>
      <protection/>
    </xf>
    <xf numFmtId="0" fontId="16" fillId="40" borderId="11" xfId="0" applyFont="1" applyFill="1" applyBorder="1" applyAlignment="1">
      <alignment horizontal="left" wrapText="1"/>
    </xf>
    <xf numFmtId="0" fontId="108" fillId="0" borderId="11" xfId="0" applyFont="1" applyFill="1" applyBorder="1" applyAlignment="1">
      <alignment vertical="center"/>
    </xf>
    <xf numFmtId="0" fontId="108" fillId="0" borderId="12" xfId="0" applyFont="1" applyBorder="1" applyAlignment="1">
      <alignment horizontal="center" vertical="center" wrapText="1"/>
    </xf>
    <xf numFmtId="186" fontId="108" fillId="0" borderId="12" xfId="0" applyNumberFormat="1" applyFont="1" applyBorder="1" applyAlignment="1">
      <alignment horizontal="center" vertical="center" wrapText="1"/>
    </xf>
    <xf numFmtId="2" fontId="108" fillId="0" borderId="37" xfId="0" applyNumberFormat="1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/>
    </xf>
    <xf numFmtId="1" fontId="108" fillId="0" borderId="11" xfId="0" applyNumberFormat="1" applyFont="1" applyBorder="1" applyAlignment="1">
      <alignment horizontal="center" vertical="center"/>
    </xf>
    <xf numFmtId="0" fontId="11" fillId="0" borderId="11" xfId="0" applyFont="1" applyFill="1" applyBorder="1" applyAlignment="1">
      <alignment vertical="center" wrapText="1"/>
    </xf>
    <xf numFmtId="0" fontId="11" fillId="0" borderId="46" xfId="0" applyFont="1" applyFill="1" applyBorder="1" applyAlignment="1">
      <alignment vertical="center"/>
    </xf>
    <xf numFmtId="2" fontId="11" fillId="0" borderId="11" xfId="0" applyNumberFormat="1" applyFont="1" applyBorder="1" applyAlignment="1">
      <alignment/>
    </xf>
    <xf numFmtId="0" fontId="11" fillId="0" borderId="15" xfId="0" applyFont="1" applyFill="1" applyBorder="1" applyAlignment="1">
      <alignment vertical="center" wrapText="1"/>
    </xf>
    <xf numFmtId="0" fontId="108" fillId="0" borderId="15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/>
    </xf>
    <xf numFmtId="2" fontId="108" fillId="0" borderId="11" xfId="0" applyNumberFormat="1" applyFont="1" applyBorder="1" applyAlignment="1">
      <alignment horizontal="center" vertical="center" wrapText="1"/>
    </xf>
    <xf numFmtId="1" fontId="108" fillId="0" borderId="12" xfId="0" applyNumberFormat="1" applyFont="1" applyBorder="1" applyAlignment="1">
      <alignment horizontal="center" vertical="center"/>
    </xf>
    <xf numFmtId="2" fontId="108" fillId="0" borderId="12" xfId="0" applyNumberFormat="1" applyFont="1" applyBorder="1" applyAlignment="1">
      <alignment horizontal="center" vertical="center" wrapText="1"/>
    </xf>
    <xf numFmtId="0" fontId="11" fillId="0" borderId="39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/>
    </xf>
    <xf numFmtId="1" fontId="108" fillId="0" borderId="11" xfId="0" applyNumberFormat="1" applyFont="1" applyBorder="1" applyAlignment="1">
      <alignment horizontal="center" vertical="center" wrapText="1"/>
    </xf>
    <xf numFmtId="0" fontId="108" fillId="0" borderId="11" xfId="0" applyFont="1" applyBorder="1" applyAlignment="1">
      <alignment horizontal="center" vertical="center" wrapText="1"/>
    </xf>
    <xf numFmtId="186" fontId="108" fillId="0" borderId="11" xfId="0" applyNumberFormat="1" applyFont="1" applyBorder="1" applyAlignment="1">
      <alignment horizontal="center" vertical="center" wrapText="1"/>
    </xf>
    <xf numFmtId="186" fontId="108" fillId="0" borderId="46" xfId="0" applyNumberFormat="1" applyFont="1" applyBorder="1" applyAlignment="1">
      <alignment horizontal="center" vertical="center"/>
    </xf>
    <xf numFmtId="0" fontId="108" fillId="0" borderId="14" xfId="0" applyFont="1" applyFill="1" applyBorder="1" applyAlignment="1">
      <alignment vertical="center"/>
    </xf>
    <xf numFmtId="0" fontId="108" fillId="0" borderId="38" xfId="0" applyFont="1" applyBorder="1" applyAlignment="1">
      <alignment horizontal="left" vertical="center"/>
    </xf>
    <xf numFmtId="0" fontId="108" fillId="0" borderId="15" xfId="0" applyFont="1" applyFill="1" applyBorder="1" applyAlignment="1">
      <alignment vertical="top" wrapText="1"/>
    </xf>
    <xf numFmtId="0" fontId="115" fillId="44" borderId="13" xfId="0" applyFont="1" applyFill="1" applyBorder="1" applyAlignment="1">
      <alignment vertical="center"/>
    </xf>
    <xf numFmtId="0" fontId="26" fillId="13" borderId="11" xfId="0" applyFont="1" applyFill="1" applyBorder="1" applyAlignment="1">
      <alignment horizontal="center" vertical="center"/>
    </xf>
    <xf numFmtId="0" fontId="26" fillId="13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left" vertical="center"/>
    </xf>
    <xf numFmtId="187" fontId="108" fillId="0" borderId="11" xfId="0" applyNumberFormat="1" applyFont="1" applyBorder="1" applyAlignment="1">
      <alignment horizontal="center" vertical="center" wrapText="1"/>
    </xf>
    <xf numFmtId="187" fontId="108" fillId="0" borderId="12" xfId="0" applyNumberFormat="1" applyFont="1" applyBorder="1" applyAlignment="1">
      <alignment horizontal="center" vertical="center" wrapText="1"/>
    </xf>
    <xf numFmtId="49" fontId="114" fillId="0" borderId="12" xfId="0" applyNumberFormat="1" applyFont="1" applyFill="1" applyBorder="1" applyAlignment="1">
      <alignment horizontal="left" vertical="top" wrapText="1"/>
    </xf>
    <xf numFmtId="0" fontId="117" fillId="0" borderId="11" xfId="0" applyFont="1" applyFill="1" applyBorder="1" applyAlignment="1">
      <alignment horizontal="left" vertical="center" wrapText="1"/>
    </xf>
    <xf numFmtId="49" fontId="14" fillId="33" borderId="17" xfId="0" applyNumberFormat="1" applyFont="1" applyFill="1" applyBorder="1" applyAlignment="1">
      <alignment/>
    </xf>
    <xf numFmtId="49" fontId="14" fillId="33" borderId="11" xfId="0" applyNumberFormat="1" applyFont="1" applyFill="1" applyBorder="1" applyAlignment="1">
      <alignment/>
    </xf>
    <xf numFmtId="186" fontId="11" fillId="0" borderId="11" xfId="0" applyNumberFormat="1" applyFont="1" applyFill="1" applyBorder="1" applyAlignment="1">
      <alignment horizontal="center" vertical="top" wrapText="1"/>
    </xf>
    <xf numFmtId="0" fontId="11" fillId="4" borderId="0" xfId="0" applyFont="1" applyFill="1" applyAlignment="1">
      <alignment horizontal="justify" vertical="top"/>
    </xf>
    <xf numFmtId="186" fontId="11" fillId="33" borderId="11" xfId="0" applyNumberFormat="1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justify" vertical="top"/>
    </xf>
    <xf numFmtId="0" fontId="11" fillId="0" borderId="11" xfId="0" applyFont="1" applyBorder="1" applyAlignment="1">
      <alignment vertical="top" wrapText="1"/>
    </xf>
    <xf numFmtId="0" fontId="11" fillId="0" borderId="11" xfId="0" applyFont="1" applyBorder="1" applyAlignment="1">
      <alignment horizontal="left" vertical="top" wrapText="1"/>
    </xf>
    <xf numFmtId="0" fontId="118" fillId="4" borderId="11" xfId="0" applyFont="1" applyFill="1" applyBorder="1" applyAlignment="1">
      <alignment vertical="center" wrapText="1"/>
    </xf>
    <xf numFmtId="186" fontId="11" fillId="4" borderId="11" xfId="0" applyNumberFormat="1" applyFont="1" applyFill="1" applyBorder="1" applyAlignment="1">
      <alignment horizontal="center" vertical="top" wrapText="1"/>
    </xf>
    <xf numFmtId="0" fontId="119" fillId="38" borderId="0" xfId="0" applyFont="1" applyFill="1" applyAlignment="1">
      <alignment horizontal="center" wrapText="1"/>
    </xf>
    <xf numFmtId="186" fontId="16" fillId="0" borderId="11" xfId="0" applyNumberFormat="1" applyFont="1" applyFill="1" applyBorder="1" applyAlignment="1">
      <alignment horizontal="center" vertical="center"/>
    </xf>
    <xf numFmtId="187" fontId="16" fillId="0" borderId="11" xfId="80" applyNumberFormat="1" applyFont="1" applyFill="1" applyBorder="1" applyAlignment="1">
      <alignment horizontal="center" vertical="center" wrapText="1"/>
      <protection/>
    </xf>
    <xf numFmtId="0" fontId="16" fillId="0" borderId="1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left" wrapText="1"/>
    </xf>
    <xf numFmtId="0" fontId="27" fillId="10" borderId="11" xfId="0" applyFont="1" applyFill="1" applyBorder="1" applyAlignment="1">
      <alignment horizontal="center" wrapText="1"/>
    </xf>
    <xf numFmtId="186" fontId="18" fillId="40" borderId="11" xfId="0" applyNumberFormat="1" applyFont="1" applyFill="1" applyBorder="1" applyAlignment="1">
      <alignment horizontal="center"/>
    </xf>
    <xf numFmtId="1" fontId="18" fillId="0" borderId="11" xfId="0" applyNumberFormat="1" applyFont="1" applyBorder="1" applyAlignment="1">
      <alignment horizontal="center"/>
    </xf>
    <xf numFmtId="0" fontId="27" fillId="10" borderId="11" xfId="0" applyFont="1" applyFill="1" applyBorder="1" applyAlignment="1">
      <alignment horizontal="center" vertical="center" wrapText="1"/>
    </xf>
    <xf numFmtId="186" fontId="27" fillId="10" borderId="11" xfId="0" applyNumberFormat="1" applyFont="1" applyFill="1" applyBorder="1" applyAlignment="1">
      <alignment horizontal="center"/>
    </xf>
    <xf numFmtId="1" fontId="27" fillId="10" borderId="11" xfId="0" applyNumberFormat="1" applyFont="1" applyFill="1" applyBorder="1" applyAlignment="1">
      <alignment horizontal="center"/>
    </xf>
    <xf numFmtId="0" fontId="11" fillId="40" borderId="30" xfId="0" applyFont="1" applyFill="1" applyBorder="1" applyAlignment="1">
      <alignment horizontal="center"/>
    </xf>
    <xf numFmtId="0" fontId="15" fillId="40" borderId="11" xfId="0" applyFont="1" applyFill="1" applyBorder="1" applyAlignment="1">
      <alignment horizontal="center" vertical="top" wrapText="1"/>
    </xf>
    <xf numFmtId="0" fontId="11" fillId="40" borderId="11" xfId="0" applyFont="1" applyFill="1" applyBorder="1" applyAlignment="1">
      <alignment horizontal="center" vertical="center"/>
    </xf>
    <xf numFmtId="186" fontId="11" fillId="40" borderId="11" xfId="0" applyNumberFormat="1" applyFont="1" applyFill="1" applyBorder="1" applyAlignment="1">
      <alignment horizontal="center"/>
    </xf>
    <xf numFmtId="1" fontId="11" fillId="40" borderId="11" xfId="0" applyNumberFormat="1" applyFont="1" applyFill="1" applyBorder="1" applyAlignment="1">
      <alignment/>
    </xf>
    <xf numFmtId="0" fontId="11" fillId="40" borderId="15" xfId="0" applyFont="1" applyFill="1" applyBorder="1" applyAlignment="1">
      <alignment horizontal="center"/>
    </xf>
    <xf numFmtId="0" fontId="20" fillId="40" borderId="11" xfId="0" applyFont="1" applyFill="1" applyBorder="1" applyAlignment="1">
      <alignment horizontal="left" wrapText="1"/>
    </xf>
    <xf numFmtId="0" fontId="16" fillId="40" borderId="11" xfId="0" applyFont="1" applyFill="1" applyBorder="1" applyAlignment="1">
      <alignment horizontal="left"/>
    </xf>
    <xf numFmtId="1" fontId="11" fillId="40" borderId="11" xfId="0" applyNumberFormat="1" applyFont="1" applyFill="1" applyBorder="1" applyAlignment="1">
      <alignment horizontal="center"/>
    </xf>
    <xf numFmtId="1" fontId="27" fillId="40" borderId="11" xfId="0" applyNumberFormat="1" applyFont="1" applyFill="1" applyBorder="1" applyAlignment="1">
      <alignment horizontal="center"/>
    </xf>
    <xf numFmtId="186" fontId="11" fillId="0" borderId="11" xfId="0" applyNumberFormat="1" applyFont="1" applyBorder="1" applyAlignment="1">
      <alignment horizontal="center" vertical="center"/>
    </xf>
    <xf numFmtId="0" fontId="14" fillId="10" borderId="11" xfId="0" applyFont="1" applyFill="1" applyBorder="1" applyAlignment="1">
      <alignment horizontal="left" vertical="center" wrapText="1"/>
    </xf>
    <xf numFmtId="1" fontId="11" fillId="0" borderId="11" xfId="0" applyNumberFormat="1" applyFont="1" applyBorder="1" applyAlignment="1">
      <alignment horizontal="center" vertical="center"/>
    </xf>
    <xf numFmtId="0" fontId="27" fillId="10" borderId="17" xfId="0" applyFont="1" applyFill="1" applyBorder="1" applyAlignment="1">
      <alignment horizontal="center" vertical="center" wrapText="1"/>
    </xf>
    <xf numFmtId="0" fontId="27" fillId="10" borderId="17" xfId="0" applyFont="1" applyFill="1" applyBorder="1" applyAlignment="1">
      <alignment horizontal="center" wrapText="1"/>
    </xf>
    <xf numFmtId="186" fontId="14" fillId="10" borderId="11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right" vertical="center"/>
    </xf>
    <xf numFmtId="0" fontId="14" fillId="33" borderId="10" xfId="0" applyFont="1" applyFill="1" applyBorder="1" applyAlignment="1">
      <alignment horizontal="center" wrapText="1"/>
    </xf>
    <xf numFmtId="0" fontId="36" fillId="33" borderId="10" xfId="0" applyFont="1" applyFill="1" applyBorder="1" applyAlignment="1">
      <alignment horizontal="left"/>
    </xf>
    <xf numFmtId="186" fontId="16" fillId="0" borderId="11" xfId="80" applyNumberFormat="1" applyFont="1" applyFill="1" applyBorder="1" applyAlignment="1">
      <alignment horizontal="center" vertical="center" wrapText="1"/>
      <protection/>
    </xf>
    <xf numFmtId="0" fontId="16" fillId="0" borderId="11" xfId="80" applyFont="1" applyFill="1" applyBorder="1" applyAlignment="1">
      <alignment horizontal="center" vertical="center" wrapText="1"/>
      <protection/>
    </xf>
    <xf numFmtId="0" fontId="12" fillId="33" borderId="0" xfId="0" applyFont="1" applyFill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63" fillId="33" borderId="10" xfId="0" applyFont="1" applyFill="1" applyBorder="1" applyAlignment="1">
      <alignment horizontal="center" wrapText="1"/>
    </xf>
    <xf numFmtId="49" fontId="114" fillId="0" borderId="16" xfId="0" applyNumberFormat="1" applyFont="1" applyFill="1" applyBorder="1" applyAlignment="1">
      <alignment horizontal="center" vertical="top" wrapText="1"/>
    </xf>
    <xf numFmtId="49" fontId="114" fillId="0" borderId="17" xfId="0" applyNumberFormat="1" applyFont="1" applyFill="1" applyBorder="1" applyAlignment="1">
      <alignment horizontal="center" vertical="top" wrapText="1"/>
    </xf>
    <xf numFmtId="0" fontId="108" fillId="0" borderId="11" xfId="0" applyFont="1" applyFill="1" applyBorder="1" applyAlignment="1">
      <alignment horizontal="center" vertical="center" wrapText="1"/>
    </xf>
    <xf numFmtId="0" fontId="120" fillId="0" borderId="46" xfId="0" applyFont="1" applyFill="1" applyBorder="1" applyAlignment="1">
      <alignment horizontal="center" vertical="top" wrapText="1"/>
    </xf>
    <xf numFmtId="0" fontId="120" fillId="0" borderId="45" xfId="0" applyFont="1" applyFill="1" applyBorder="1" applyAlignment="1">
      <alignment horizontal="center" vertical="top" wrapText="1"/>
    </xf>
    <xf numFmtId="0" fontId="108" fillId="0" borderId="46" xfId="0" applyFont="1" applyFill="1" applyBorder="1" applyAlignment="1">
      <alignment horizontal="center" vertical="top" wrapText="1"/>
    </xf>
    <xf numFmtId="0" fontId="108" fillId="0" borderId="38" xfId="0" applyFont="1" applyFill="1" applyBorder="1" applyAlignment="1">
      <alignment horizontal="center" vertical="top" wrapText="1"/>
    </xf>
    <xf numFmtId="0" fontId="108" fillId="0" borderId="45" xfId="0" applyFont="1" applyFill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08" fillId="0" borderId="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wrapText="1"/>
    </xf>
    <xf numFmtId="0" fontId="110" fillId="0" borderId="0" xfId="0" applyFont="1" applyFill="1" applyAlignment="1">
      <alignment horizontal="left" vertical="center" wrapText="1"/>
    </xf>
    <xf numFmtId="49" fontId="114" fillId="0" borderId="12" xfId="0" applyNumberFormat="1" applyFont="1" applyFill="1" applyBorder="1" applyAlignment="1">
      <alignment horizontal="center" vertical="top" wrapText="1"/>
    </xf>
    <xf numFmtId="0" fontId="10" fillId="40" borderId="0" xfId="0" applyFont="1" applyFill="1" applyBorder="1" applyAlignment="1">
      <alignment horizontal="center" wrapText="1"/>
    </xf>
    <xf numFmtId="0" fontId="16" fillId="0" borderId="36" xfId="0" applyFont="1" applyBorder="1" applyAlignment="1">
      <alignment horizontal="center" wrapText="1"/>
    </xf>
    <xf numFmtId="0" fontId="16" fillId="0" borderId="42" xfId="0" applyFont="1" applyBorder="1" applyAlignment="1">
      <alignment horizontal="center" wrapText="1"/>
    </xf>
    <xf numFmtId="0" fontId="16" fillId="0" borderId="44" xfId="0" applyFont="1" applyBorder="1" applyAlignment="1">
      <alignment horizontal="center" wrapText="1"/>
    </xf>
    <xf numFmtId="0" fontId="16" fillId="0" borderId="55" xfId="0" applyFont="1" applyBorder="1" applyAlignment="1">
      <alignment horizontal="center" wrapText="1"/>
    </xf>
    <xf numFmtId="0" fontId="119" fillId="38" borderId="0" xfId="0" applyFont="1" applyFill="1" applyAlignment="1">
      <alignment horizontal="center" wrapText="1"/>
    </xf>
    <xf numFmtId="0" fontId="36" fillId="33" borderId="10" xfId="0" applyFont="1" applyFill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8" fillId="33" borderId="0" xfId="0" applyFont="1" applyFill="1" applyBorder="1" applyAlignment="1">
      <alignment horizontal="center" wrapText="1"/>
    </xf>
    <xf numFmtId="0" fontId="25" fillId="33" borderId="0" xfId="0" applyFont="1" applyFill="1" applyAlignment="1">
      <alignment horizontal="center"/>
    </xf>
    <xf numFmtId="0" fontId="26" fillId="33" borderId="0" xfId="0" applyFont="1" applyFill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wrapText="1"/>
    </xf>
    <xf numFmtId="0" fontId="14" fillId="33" borderId="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0" fontId="14" fillId="0" borderId="56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33" borderId="0" xfId="0" applyFont="1" applyFill="1" applyAlignment="1">
      <alignment horizont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4" fillId="0" borderId="19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wrapText="1"/>
    </xf>
    <xf numFmtId="0" fontId="14" fillId="33" borderId="10" xfId="0" applyFont="1" applyFill="1" applyBorder="1" applyAlignment="1">
      <alignment horizontal="center" wrapText="1"/>
    </xf>
    <xf numFmtId="0" fontId="14" fillId="0" borderId="36" xfId="0" applyFont="1" applyFill="1" applyBorder="1" applyAlignment="1">
      <alignment horizontal="center" wrapText="1"/>
    </xf>
    <xf numFmtId="0" fontId="14" fillId="0" borderId="41" xfId="0" applyFont="1" applyFill="1" applyBorder="1" applyAlignment="1">
      <alignment horizontal="center" wrapText="1"/>
    </xf>
    <xf numFmtId="0" fontId="14" fillId="0" borderId="42" xfId="0" applyFont="1" applyFill="1" applyBorder="1" applyAlignment="1">
      <alignment horizontal="center" wrapText="1"/>
    </xf>
    <xf numFmtId="0" fontId="113" fillId="33" borderId="41" xfId="0" applyFont="1" applyFill="1" applyBorder="1" applyAlignment="1">
      <alignment horizontal="center" wrapText="1"/>
    </xf>
    <xf numFmtId="0" fontId="113" fillId="33" borderId="42" xfId="0" applyFont="1" applyFill="1" applyBorder="1" applyAlignment="1">
      <alignment horizontal="center" wrapText="1"/>
    </xf>
    <xf numFmtId="0" fontId="113" fillId="33" borderId="0" xfId="0" applyFont="1" applyFill="1" applyBorder="1" applyAlignment="1">
      <alignment horizont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34" fillId="33" borderId="0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05" fillId="33" borderId="0" xfId="0" applyFont="1" applyFill="1" applyBorder="1" applyAlignment="1">
      <alignment horizontal="left" wrapText="1"/>
    </xf>
    <xf numFmtId="0" fontId="13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wrapText="1"/>
    </xf>
    <xf numFmtId="0" fontId="14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 wrapText="1"/>
    </xf>
    <xf numFmtId="0" fontId="12" fillId="33" borderId="0" xfId="0" applyFont="1" applyFill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113" fillId="0" borderId="0" xfId="0" applyFont="1" applyFill="1" applyBorder="1" applyAlignment="1">
      <alignment horizontal="left" wrapText="1"/>
    </xf>
    <xf numFmtId="0" fontId="15" fillId="33" borderId="14" xfId="0" applyFont="1" applyFill="1" applyBorder="1" applyAlignment="1">
      <alignment horizontal="center" wrapText="1"/>
    </xf>
    <xf numFmtId="0" fontId="15" fillId="33" borderId="15" xfId="0" applyFont="1" applyFill="1" applyBorder="1" applyAlignment="1">
      <alignment horizontal="center" wrapText="1"/>
    </xf>
    <xf numFmtId="0" fontId="24" fillId="33" borderId="14" xfId="0" applyFont="1" applyFill="1" applyBorder="1" applyAlignment="1">
      <alignment horizontal="center"/>
    </xf>
    <xf numFmtId="0" fontId="24" fillId="33" borderId="15" xfId="0" applyFont="1" applyFill="1" applyBorder="1" applyAlignment="1">
      <alignment horizontal="center"/>
    </xf>
    <xf numFmtId="0" fontId="104" fillId="0" borderId="0" xfId="0" applyFont="1" applyFill="1" applyBorder="1" applyAlignment="1">
      <alignment horizontal="left" wrapText="1"/>
    </xf>
    <xf numFmtId="0" fontId="11" fillId="33" borderId="13" xfId="0" applyFont="1" applyFill="1" applyBorder="1" applyAlignment="1">
      <alignment horizontal="center"/>
    </xf>
    <xf numFmtId="0" fontId="11" fillId="33" borderId="14" xfId="0" applyFont="1" applyFill="1" applyBorder="1" applyAlignment="1">
      <alignment horizontal="center"/>
    </xf>
    <xf numFmtId="0" fontId="11" fillId="40" borderId="15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 wrapText="1"/>
    </xf>
    <xf numFmtId="0" fontId="15" fillId="33" borderId="12" xfId="0" applyFont="1" applyFill="1" applyBorder="1" applyAlignment="1">
      <alignment horizontal="center" wrapText="1"/>
    </xf>
    <xf numFmtId="0" fontId="15" fillId="33" borderId="17" xfId="0" applyFont="1" applyFill="1" applyBorder="1" applyAlignment="1">
      <alignment horizontal="center" wrapText="1"/>
    </xf>
    <xf numFmtId="0" fontId="14" fillId="33" borderId="14" xfId="0" applyFont="1" applyFill="1" applyBorder="1" applyAlignment="1">
      <alignment horizontal="center" wrapText="1"/>
    </xf>
    <xf numFmtId="0" fontId="14" fillId="33" borderId="15" xfId="0" applyFont="1" applyFill="1" applyBorder="1" applyAlignment="1">
      <alignment horizontal="center" wrapText="1"/>
    </xf>
    <xf numFmtId="0" fontId="14" fillId="33" borderId="13" xfId="0" applyFont="1" applyFill="1" applyBorder="1" applyAlignment="1">
      <alignment horizontal="center" wrapText="1"/>
    </xf>
    <xf numFmtId="0" fontId="113" fillId="0" borderId="0" xfId="0" applyFont="1" applyFill="1" applyBorder="1" applyAlignment="1">
      <alignment horizontal="center" wrapText="1"/>
    </xf>
    <xf numFmtId="0" fontId="10" fillId="40" borderId="10" xfId="0" applyFont="1" applyFill="1" applyBorder="1" applyAlignment="1">
      <alignment horizontal="center" wrapText="1"/>
    </xf>
    <xf numFmtId="0" fontId="24" fillId="33" borderId="13" xfId="0" applyFont="1" applyFill="1" applyBorder="1" applyAlignment="1">
      <alignment horizontal="center"/>
    </xf>
    <xf numFmtId="0" fontId="24" fillId="33" borderId="37" xfId="0" applyFont="1" applyFill="1" applyBorder="1" applyAlignment="1">
      <alignment horizontal="center" wrapText="1"/>
    </xf>
    <xf numFmtId="0" fontId="24" fillId="33" borderId="43" xfId="0" applyFont="1" applyFill="1" applyBorder="1" applyAlignment="1">
      <alignment horizontal="center" wrapText="1"/>
    </xf>
    <xf numFmtId="0" fontId="24" fillId="33" borderId="46" xfId="0" applyFont="1" applyFill="1" applyBorder="1" applyAlignment="1">
      <alignment horizontal="center" wrapText="1"/>
    </xf>
    <xf numFmtId="0" fontId="24" fillId="33" borderId="37" xfId="0" applyFont="1" applyFill="1" applyBorder="1" applyAlignment="1">
      <alignment horizontal="center"/>
    </xf>
    <xf numFmtId="0" fontId="24" fillId="33" borderId="43" xfId="0" applyFont="1" applyFill="1" applyBorder="1" applyAlignment="1">
      <alignment horizontal="center"/>
    </xf>
    <xf numFmtId="0" fontId="24" fillId="33" borderId="46" xfId="0" applyFont="1" applyFill="1" applyBorder="1" applyAlignment="1">
      <alignment horizontal="center"/>
    </xf>
    <xf numFmtId="0" fontId="24" fillId="33" borderId="12" xfId="0" applyFont="1" applyFill="1" applyBorder="1" applyAlignment="1">
      <alignment horizontal="center"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" xfId="45"/>
    <cellStyle name="Comma 2 2" xfId="46"/>
    <cellStyle name="Comma 2 3" xfId="47"/>
    <cellStyle name="Comma 2 4" xfId="48"/>
    <cellStyle name="Comma 3" xfId="49"/>
    <cellStyle name="Comma 3 2" xfId="50"/>
    <cellStyle name="Comma 3 2 2" xfId="51"/>
    <cellStyle name="Comma 3 3" xfId="52"/>
    <cellStyle name="Comma 4" xfId="53"/>
    <cellStyle name="Comma 5" xfId="54"/>
    <cellStyle name="Comma 6" xfId="55"/>
    <cellStyle name="Comma 6 2" xfId="56"/>
    <cellStyle name="Comma 6 2 2" xfId="57"/>
    <cellStyle name="Comma 6 3" xfId="58"/>
    <cellStyle name="Comma 7" xfId="59"/>
    <cellStyle name="Comma 7 2" xfId="60"/>
    <cellStyle name="Comma 7 2 2" xfId="61"/>
    <cellStyle name="Comma 7 3" xfId="62"/>
    <cellStyle name="Comma 8" xfId="63"/>
    <cellStyle name="Comma 9" xfId="64"/>
    <cellStyle name="Currency" xfId="65"/>
    <cellStyle name="Currency [0]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3" xfId="84"/>
    <cellStyle name="Normal 2 3 2" xfId="85"/>
    <cellStyle name="Normal 3" xfId="86"/>
    <cellStyle name="Normal 3 2" xfId="87"/>
    <cellStyle name="Normal 4" xfId="88"/>
    <cellStyle name="Normal 4 2" xfId="89"/>
    <cellStyle name="Normal 5" xfId="90"/>
    <cellStyle name="Normal 6" xfId="91"/>
    <cellStyle name="Normal 6 2" xfId="92"/>
    <cellStyle name="Normal 6 2 2" xfId="93"/>
    <cellStyle name="Normal 6 3" xfId="94"/>
    <cellStyle name="Normal 7" xfId="95"/>
    <cellStyle name="Normal 8" xfId="96"/>
    <cellStyle name="Normal 8 2" xfId="97"/>
    <cellStyle name="Normal 9" xfId="98"/>
    <cellStyle name="Note" xfId="99"/>
    <cellStyle name="Output" xfId="100"/>
    <cellStyle name="Percent" xfId="101"/>
    <cellStyle name="Style 1" xfId="102"/>
    <cellStyle name="Style 1 2" xfId="103"/>
    <cellStyle name="Style 1 3" xfId="104"/>
    <cellStyle name="Style 1 4" xfId="105"/>
    <cellStyle name="Title" xfId="106"/>
    <cellStyle name="Total" xfId="107"/>
    <cellStyle name="Warning Text" xfId="108"/>
    <cellStyle name="Обычный 2" xfId="109"/>
    <cellStyle name="Обычный 3" xfId="110"/>
    <cellStyle name="Обычный 4" xfId="111"/>
    <cellStyle name="Стиль 1" xfId="112"/>
    <cellStyle name="Стиль 1 2" xfId="113"/>
    <cellStyle name="Стиль 1 2 2" xfId="114"/>
    <cellStyle name="Стиль 1 2 3" xfId="115"/>
    <cellStyle name="Финансовый 2" xfId="116"/>
    <cellStyle name="Финансовый 2 2" xfId="117"/>
    <cellStyle name="Финансовый 3" xfId="118"/>
    <cellStyle name="Финансовый 3 2" xfId="119"/>
    <cellStyle name="Финансовый 4" xfId="120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J17" sqref="J17:K17"/>
    </sheetView>
  </sheetViews>
  <sheetFormatPr defaultColWidth="9.140625" defaultRowHeight="12.75"/>
  <cols>
    <col min="1" max="3" width="7.28125" style="21" customWidth="1"/>
    <col min="4" max="4" width="9.140625" style="21" customWidth="1"/>
    <col min="5" max="5" width="12.28125" style="21" customWidth="1"/>
    <col min="6" max="6" width="45.140625" style="21" customWidth="1"/>
    <col min="7" max="11" width="12.8515625" style="20" customWidth="1"/>
    <col min="12" max="16384" width="9.140625" style="21" customWidth="1"/>
  </cols>
  <sheetData>
    <row r="1" spans="7:11" s="33" customFormat="1" ht="23.25" customHeight="1">
      <c r="G1" s="2"/>
      <c r="H1" s="3" t="s">
        <v>26</v>
      </c>
      <c r="I1" s="3"/>
      <c r="J1" s="3"/>
      <c r="K1" s="3"/>
    </row>
    <row r="2" spans="7:11" s="33" customFormat="1" ht="13.5">
      <c r="G2" s="3"/>
      <c r="H2" s="3"/>
      <c r="I2" s="3" t="s">
        <v>27</v>
      </c>
      <c r="J2" s="3"/>
      <c r="K2" s="3"/>
    </row>
    <row r="3" spans="1:11" s="33" customFormat="1" ht="27" customHeight="1" thickBot="1">
      <c r="A3" s="837" t="s">
        <v>764</v>
      </c>
      <c r="B3" s="837"/>
      <c r="C3" s="837"/>
      <c r="D3" s="837"/>
      <c r="E3" s="837"/>
      <c r="F3" s="837"/>
      <c r="G3" s="837"/>
      <c r="H3" s="3"/>
      <c r="I3" s="3"/>
      <c r="J3" s="3"/>
      <c r="K3" s="3"/>
    </row>
    <row r="4" spans="1:11" s="33" customFormat="1" ht="14.25">
      <c r="A4" s="834" t="s">
        <v>28</v>
      </c>
      <c r="B4" s="834"/>
      <c r="C4" s="834"/>
      <c r="D4" s="834"/>
      <c r="G4" s="25"/>
      <c r="H4" s="3"/>
      <c r="I4" s="3"/>
      <c r="J4" s="3"/>
      <c r="K4" s="3"/>
    </row>
    <row r="5" spans="7:11" s="33" customFormat="1" ht="13.5">
      <c r="G5" s="10"/>
      <c r="H5" s="10"/>
      <c r="I5" s="10"/>
      <c r="J5" s="10"/>
      <c r="K5" s="10"/>
    </row>
    <row r="6" spans="7:11" s="33" customFormat="1" ht="13.5" customHeight="1">
      <c r="G6" s="9"/>
      <c r="H6" s="10"/>
      <c r="I6" s="593" t="s">
        <v>446</v>
      </c>
      <c r="J6" s="593" t="s">
        <v>446</v>
      </c>
      <c r="K6" s="593" t="s">
        <v>446</v>
      </c>
    </row>
    <row r="7" spans="1:12" s="294" customFormat="1" ht="13.5" customHeight="1">
      <c r="A7" s="840" t="s">
        <v>402</v>
      </c>
      <c r="B7" s="840" t="s">
        <v>403</v>
      </c>
      <c r="C7" s="840" t="s">
        <v>404</v>
      </c>
      <c r="D7" s="840" t="s">
        <v>405</v>
      </c>
      <c r="E7" s="840"/>
      <c r="F7" s="840" t="s">
        <v>434</v>
      </c>
      <c r="G7" s="835" t="s">
        <v>503</v>
      </c>
      <c r="H7" s="835" t="s">
        <v>504</v>
      </c>
      <c r="I7" s="835" t="s">
        <v>457</v>
      </c>
      <c r="J7" s="835" t="s">
        <v>474</v>
      </c>
      <c r="K7" s="835" t="s">
        <v>505</v>
      </c>
      <c r="L7" s="293"/>
    </row>
    <row r="8" spans="1:12" s="294" customFormat="1" ht="26.25" customHeight="1">
      <c r="A8" s="840"/>
      <c r="B8" s="840"/>
      <c r="C8" s="840"/>
      <c r="D8" s="546" t="s">
        <v>406</v>
      </c>
      <c r="E8" s="546" t="s">
        <v>407</v>
      </c>
      <c r="F8" s="840"/>
      <c r="G8" s="836"/>
      <c r="H8" s="836"/>
      <c r="I8" s="836"/>
      <c r="J8" s="836"/>
      <c r="K8" s="836"/>
      <c r="L8" s="293"/>
    </row>
    <row r="9" spans="1:12" s="294" customFormat="1" ht="12.75">
      <c r="A9" s="570">
        <v>1</v>
      </c>
      <c r="B9" s="570">
        <v>2</v>
      </c>
      <c r="C9" s="570">
        <v>3</v>
      </c>
      <c r="D9" s="570">
        <v>4</v>
      </c>
      <c r="E9" s="548">
        <v>5</v>
      </c>
      <c r="F9" s="548">
        <v>6</v>
      </c>
      <c r="G9" s="548">
        <v>7</v>
      </c>
      <c r="H9" s="548">
        <v>8</v>
      </c>
      <c r="I9" s="548">
        <v>9</v>
      </c>
      <c r="J9" s="548">
        <v>10</v>
      </c>
      <c r="K9" s="548">
        <v>11</v>
      </c>
      <c r="L9" s="293"/>
    </row>
    <row r="10" spans="1:11" ht="16.5">
      <c r="A10" s="789" t="s">
        <v>765</v>
      </c>
      <c r="B10" s="789" t="s">
        <v>766</v>
      </c>
      <c r="C10" s="789" t="s">
        <v>767</v>
      </c>
      <c r="D10" s="623">
        <v>1120</v>
      </c>
      <c r="E10" s="622"/>
      <c r="F10" s="547" t="s">
        <v>408</v>
      </c>
      <c r="G10" s="27"/>
      <c r="H10" s="27"/>
      <c r="I10" s="27"/>
      <c r="J10" s="27"/>
      <c r="K10" s="27"/>
    </row>
    <row r="11" spans="1:11" ht="24.75" customHeight="1">
      <c r="A11" s="838"/>
      <c r="B11" s="838"/>
      <c r="C11" s="838"/>
      <c r="D11" s="838"/>
      <c r="E11" s="843"/>
      <c r="F11" s="790" t="s">
        <v>768</v>
      </c>
      <c r="G11" s="19"/>
      <c r="H11" s="19"/>
      <c r="I11" s="19"/>
      <c r="J11" s="19"/>
      <c r="K11" s="19"/>
    </row>
    <row r="12" spans="1:11" ht="31.5" customHeight="1">
      <c r="A12" s="838"/>
      <c r="B12" s="838"/>
      <c r="C12" s="838"/>
      <c r="D12" s="838"/>
      <c r="E12" s="844"/>
      <c r="F12" s="305" t="s">
        <v>445</v>
      </c>
      <c r="G12" s="19">
        <f>+G15+G17</f>
        <v>500316.42000000004</v>
      </c>
      <c r="H12" s="19">
        <f>+H15+H17</f>
        <v>883218.0000000001</v>
      </c>
      <c r="I12" s="19">
        <f>+I15+I17</f>
        <v>977476.5</v>
      </c>
      <c r="J12" s="19">
        <f>+J15+J17</f>
        <v>770000.4</v>
      </c>
      <c r="K12" s="19">
        <f>+K15+K17</f>
        <v>773042.8</v>
      </c>
    </row>
    <row r="13" spans="1:11" ht="24" customHeight="1">
      <c r="A13" s="838"/>
      <c r="B13" s="838"/>
      <c r="C13" s="838"/>
      <c r="D13" s="838"/>
      <c r="E13" s="845"/>
      <c r="F13" s="555" t="s">
        <v>408</v>
      </c>
      <c r="G13" s="19"/>
      <c r="H13" s="19"/>
      <c r="I13" s="19"/>
      <c r="J13" s="19"/>
      <c r="K13" s="19"/>
    </row>
    <row r="14" spans="1:11" ht="31.5" customHeight="1">
      <c r="A14" s="838"/>
      <c r="B14" s="838"/>
      <c r="C14" s="838"/>
      <c r="D14" s="838"/>
      <c r="E14" s="841">
        <v>11002</v>
      </c>
      <c r="F14" s="790" t="s">
        <v>769</v>
      </c>
      <c r="G14" s="19"/>
      <c r="H14" s="19"/>
      <c r="I14" s="19"/>
      <c r="J14" s="19"/>
      <c r="K14" s="19"/>
    </row>
    <row r="15" spans="1:11" ht="31.5" customHeight="1">
      <c r="A15" s="838"/>
      <c r="B15" s="838"/>
      <c r="C15" s="838"/>
      <c r="D15" s="838"/>
      <c r="E15" s="842"/>
      <c r="F15" s="305" t="s">
        <v>447</v>
      </c>
      <c r="G15" s="19">
        <f>+'2-ԸՆԴԱՄԵՆԸ ԾԱԽՍԵՐ'!E16</f>
        <v>500316.42000000004</v>
      </c>
      <c r="H15" s="19">
        <f>+'2-ԸՆԴԱՄԵՆԸ ԾԱԽՍԵՐ'!F16</f>
        <v>773218.0000000001</v>
      </c>
      <c r="I15" s="19">
        <f>+'2-ԸՆԴԱՄԵՆԸ ԾԱԽՍԵՐ'!G16</f>
        <v>757476.5</v>
      </c>
      <c r="J15" s="19">
        <f>+'2-ԸՆԴԱՄԵՆԸ ԾԱԽՍԵՐ'!K16</f>
        <v>770000.4</v>
      </c>
      <c r="K15" s="19">
        <f>+'2-ԸՆԴԱՄԵՆԸ ԾԱԽՍԵՐ'!L16</f>
        <v>773042.8</v>
      </c>
    </row>
    <row r="16" spans="1:11" ht="69" customHeight="1">
      <c r="A16" s="838"/>
      <c r="B16" s="838"/>
      <c r="C16" s="838"/>
      <c r="D16" s="838"/>
      <c r="E16" s="841">
        <v>31001</v>
      </c>
      <c r="F16" s="790" t="s">
        <v>771</v>
      </c>
      <c r="G16" s="19"/>
      <c r="H16" s="19"/>
      <c r="I16" s="19"/>
      <c r="J16" s="19"/>
      <c r="K16" s="19"/>
    </row>
    <row r="17" spans="1:11" ht="47.25" customHeight="1">
      <c r="A17" s="839"/>
      <c r="B17" s="839"/>
      <c r="C17" s="839"/>
      <c r="D17" s="839"/>
      <c r="E17" s="842"/>
      <c r="F17" s="305" t="s">
        <v>448</v>
      </c>
      <c r="G17" s="19">
        <f>'2-ԸՆԴԱՄԵՆԸ ԾԱԽՍԵՐ'!E85</f>
        <v>0</v>
      </c>
      <c r="H17" s="19">
        <f>'2-ԸՆԴԱՄԵՆԸ ԾԱԽՍԵՐ'!F85</f>
        <v>110000</v>
      </c>
      <c r="I17" s="19">
        <f>'2-ԸՆԴԱՄԵՆԸ ԾԱԽՍԵՐ'!G85</f>
        <v>220000</v>
      </c>
      <c r="J17" s="19">
        <f>'2-ԸՆԴԱՄԵՆԸ ԾԱԽՍԵՐ'!K85</f>
        <v>0</v>
      </c>
      <c r="K17" s="19">
        <f>'2-ԸՆԴԱՄԵՆԸ ԾԱԽՍԵՐ'!L85</f>
        <v>0</v>
      </c>
    </row>
  </sheetData>
  <sheetProtection/>
  <mergeCells count="19">
    <mergeCell ref="A7:A8"/>
    <mergeCell ref="F7:F8"/>
    <mergeCell ref="H7:H8"/>
    <mergeCell ref="C7:C8"/>
    <mergeCell ref="E16:E17"/>
    <mergeCell ref="E14:E15"/>
    <mergeCell ref="D7:E7"/>
    <mergeCell ref="E11:E13"/>
    <mergeCell ref="B7:B8"/>
    <mergeCell ref="A4:D4"/>
    <mergeCell ref="J7:J8"/>
    <mergeCell ref="K7:K8"/>
    <mergeCell ref="A3:G3"/>
    <mergeCell ref="A11:A17"/>
    <mergeCell ref="B11:B17"/>
    <mergeCell ref="C11:C17"/>
    <mergeCell ref="G7:G8"/>
    <mergeCell ref="I7:I8"/>
    <mergeCell ref="D11:D17"/>
  </mergeCells>
  <printOptions/>
  <pageMargins left="0.17" right="0.17" top="1" bottom="1" header="0.26" footer="0.5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4"/>
  <sheetViews>
    <sheetView zoomScalePageLayoutView="0" workbookViewId="0" topLeftCell="A7">
      <selection activeCell="N3" sqref="N3"/>
    </sheetView>
  </sheetViews>
  <sheetFormatPr defaultColWidth="9.140625" defaultRowHeight="12.75"/>
  <cols>
    <col min="1" max="1" width="3.421875" style="4" customWidth="1"/>
    <col min="2" max="2" width="22.7109375" style="5" customWidth="1"/>
    <col min="3" max="3" width="19.7109375" style="5" customWidth="1"/>
    <col min="4" max="4" width="9.8515625" style="5" bestFit="1" customWidth="1"/>
    <col min="5" max="5" width="8.7109375" style="5" bestFit="1" customWidth="1"/>
    <col min="6" max="6" width="6.8515625" style="184" customWidth="1"/>
    <col min="7" max="7" width="11.57421875" style="184" customWidth="1"/>
    <col min="8" max="8" width="9.57421875" style="5" bestFit="1" customWidth="1"/>
    <col min="9" max="9" width="9.57421875" style="5" customWidth="1"/>
    <col min="10" max="10" width="10.8515625" style="5" bestFit="1" customWidth="1"/>
    <col min="11" max="11" width="9.7109375" style="5" customWidth="1"/>
    <col min="12" max="12" width="11.140625" style="5" customWidth="1"/>
    <col min="13" max="13" width="7.28125" style="184" customWidth="1"/>
    <col min="14" max="14" width="11.57421875" style="184" customWidth="1"/>
    <col min="15" max="15" width="9.57421875" style="5" bestFit="1" customWidth="1"/>
    <col min="16" max="16" width="9.57421875" style="5" customWidth="1"/>
    <col min="17" max="17" width="10.8515625" style="5" bestFit="1" customWidth="1"/>
    <col min="18" max="18" width="9.57421875" style="5" customWidth="1"/>
    <col min="19" max="19" width="11.140625" style="5" customWidth="1"/>
    <col min="20" max="20" width="10.7109375" style="5" bestFit="1" customWidth="1"/>
    <col min="21" max="16384" width="9.140625" style="5" customWidth="1"/>
  </cols>
  <sheetData>
    <row r="1" spans="1:24" s="33" customFormat="1" ht="13.5">
      <c r="A1" s="340"/>
      <c r="B1" s="3"/>
      <c r="C1" s="3"/>
      <c r="D1" s="3"/>
      <c r="E1" s="3"/>
      <c r="F1" s="3"/>
      <c r="G1" s="124"/>
      <c r="H1" s="124"/>
      <c r="I1" s="124"/>
      <c r="J1" s="3"/>
      <c r="K1" s="3"/>
      <c r="L1" s="152"/>
      <c r="M1" s="152"/>
      <c r="N1" s="152"/>
      <c r="O1" s="152"/>
      <c r="P1" s="152"/>
      <c r="Q1" s="32"/>
      <c r="R1" s="137" t="s">
        <v>159</v>
      </c>
      <c r="S1" s="3"/>
      <c r="T1" s="852"/>
      <c r="U1" s="852"/>
      <c r="V1" s="852"/>
      <c r="W1" s="852"/>
      <c r="X1" s="852"/>
    </row>
    <row r="2" spans="1:24" s="33" customFormat="1" ht="12.75" customHeight="1">
      <c r="A2" s="340"/>
      <c r="B2" s="3"/>
      <c r="C2" s="3"/>
      <c r="D2" s="3"/>
      <c r="E2" s="3"/>
      <c r="F2" s="3"/>
      <c r="G2" s="124"/>
      <c r="H2" s="124"/>
      <c r="I2" s="124"/>
      <c r="J2" s="3"/>
      <c r="K2" s="3"/>
      <c r="L2" s="152"/>
      <c r="M2" s="152"/>
      <c r="N2" s="152"/>
      <c r="O2" s="152"/>
      <c r="P2" s="152"/>
      <c r="Q2" s="852" t="s">
        <v>27</v>
      </c>
      <c r="R2" s="852"/>
      <c r="S2" s="852"/>
      <c r="T2" s="852"/>
      <c r="U2" s="852"/>
      <c r="V2" s="852"/>
      <c r="W2" s="852"/>
      <c r="X2" s="852"/>
    </row>
    <row r="3" spans="2:21" s="33" customFormat="1" ht="72" customHeight="1" thickBot="1">
      <c r="B3" s="876" t="s">
        <v>28</v>
      </c>
      <c r="C3" s="876"/>
      <c r="D3" s="876"/>
      <c r="E3" s="876"/>
      <c r="F3" s="876"/>
      <c r="G3" s="887" t="s">
        <v>880</v>
      </c>
      <c r="H3" s="887"/>
      <c r="I3" s="887"/>
      <c r="J3" s="887"/>
      <c r="K3" s="887"/>
      <c r="L3" s="152"/>
      <c r="M3" s="152"/>
      <c r="N3" s="152"/>
      <c r="O3" s="152"/>
      <c r="P3" s="152"/>
      <c r="Q3" s="152"/>
      <c r="R3" s="152"/>
      <c r="S3" s="152"/>
      <c r="U3" s="33" t="s">
        <v>0</v>
      </c>
    </row>
    <row r="4" spans="1:19" s="33" customFormat="1" ht="18" customHeight="1">
      <c r="A4" s="32"/>
      <c r="B4" s="880" t="s">
        <v>174</v>
      </c>
      <c r="C4" s="880"/>
      <c r="D4" s="880"/>
      <c r="E4" s="880"/>
      <c r="F4" s="880"/>
      <c r="G4" s="880"/>
      <c r="H4" s="880"/>
      <c r="I4" s="880"/>
      <c r="J4" s="880"/>
      <c r="K4" s="880"/>
      <c r="L4" s="880"/>
      <c r="M4" s="40"/>
      <c r="N4" s="40"/>
      <c r="O4" s="40"/>
      <c r="P4" s="40"/>
      <c r="Q4" s="40"/>
      <c r="R4" s="40"/>
      <c r="S4" s="40"/>
    </row>
    <row r="5" spans="1:19" s="33" customFormat="1" ht="13.5">
      <c r="A5" s="32"/>
      <c r="B5" s="190"/>
      <c r="C5" s="190"/>
      <c r="D5" s="190"/>
      <c r="E5" s="190"/>
      <c r="F5" s="347"/>
      <c r="G5" s="347"/>
      <c r="H5" s="190"/>
      <c r="I5" s="190"/>
      <c r="J5" s="190"/>
      <c r="K5" s="190"/>
      <c r="L5" s="190"/>
      <c r="M5" s="348"/>
      <c r="N5" s="348"/>
      <c r="O5" s="10"/>
      <c r="P5" s="10"/>
      <c r="Q5" s="10"/>
      <c r="R5" s="10"/>
      <c r="S5" s="10"/>
    </row>
    <row r="6" spans="1:19" s="33" customFormat="1" ht="14.25">
      <c r="A6" s="32"/>
      <c r="B6" s="880" t="s">
        <v>175</v>
      </c>
      <c r="C6" s="880"/>
      <c r="D6" s="880"/>
      <c r="E6" s="880"/>
      <c r="F6" s="880"/>
      <c r="G6" s="880"/>
      <c r="H6" s="880"/>
      <c r="I6" s="880"/>
      <c r="J6" s="880"/>
      <c r="K6" s="880"/>
      <c r="L6" s="880"/>
      <c r="M6" s="193"/>
      <c r="N6" s="193"/>
      <c r="O6" s="193"/>
      <c r="P6" s="193"/>
      <c r="Q6" s="193"/>
      <c r="R6" s="193"/>
      <c r="S6" s="193"/>
    </row>
    <row r="7" spans="1:19" s="33" customFormat="1" ht="14.25">
      <c r="A7" s="32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</row>
    <row r="8" spans="1:20" s="33" customFormat="1" ht="15" thickBot="1">
      <c r="A8" s="32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886" t="s">
        <v>176</v>
      </c>
      <c r="T8" s="886"/>
    </row>
    <row r="9" spans="1:20" ht="15" thickBot="1">
      <c r="A9" s="153"/>
      <c r="B9" s="154"/>
      <c r="C9" s="594"/>
      <c r="D9" s="883" t="s">
        <v>519</v>
      </c>
      <c r="E9" s="884"/>
      <c r="F9" s="877" t="s">
        <v>455</v>
      </c>
      <c r="G9" s="878"/>
      <c r="H9" s="878"/>
      <c r="I9" s="878"/>
      <c r="J9" s="878"/>
      <c r="K9" s="878"/>
      <c r="L9" s="879"/>
      <c r="M9" s="885" t="s">
        <v>456</v>
      </c>
      <c r="N9" s="878"/>
      <c r="O9" s="878"/>
      <c r="P9" s="878"/>
      <c r="Q9" s="878"/>
      <c r="R9" s="878"/>
      <c r="S9" s="879"/>
      <c r="T9" s="155"/>
    </row>
    <row r="10" spans="1:20" ht="21.75" customHeight="1">
      <c r="A10" s="156"/>
      <c r="B10" s="157"/>
      <c r="C10" s="595"/>
      <c r="D10" s="289"/>
      <c r="E10" s="289"/>
      <c r="F10" s="291"/>
      <c r="G10" s="158"/>
      <c r="H10" s="158"/>
      <c r="I10" s="881" t="s">
        <v>184</v>
      </c>
      <c r="J10" s="882"/>
      <c r="K10" s="158"/>
      <c r="L10" s="159"/>
      <c r="M10" s="160"/>
      <c r="N10" s="158"/>
      <c r="O10" s="158"/>
      <c r="P10" s="881" t="s">
        <v>184</v>
      </c>
      <c r="Q10" s="882"/>
      <c r="R10" s="158"/>
      <c r="S10" s="159"/>
      <c r="T10" s="161"/>
    </row>
    <row r="11" spans="1:20" s="16" customFormat="1" ht="63.75" customHeight="1" thickBot="1">
      <c r="A11" s="162" t="s">
        <v>113</v>
      </c>
      <c r="B11" s="163" t="s">
        <v>177</v>
      </c>
      <c r="C11" s="596" t="s">
        <v>449</v>
      </c>
      <c r="D11" s="290" t="s">
        <v>179</v>
      </c>
      <c r="E11" s="290" t="s">
        <v>183</v>
      </c>
      <c r="F11" s="286" t="s">
        <v>178</v>
      </c>
      <c r="G11" s="164" t="s">
        <v>179</v>
      </c>
      <c r="H11" s="164" t="s">
        <v>180</v>
      </c>
      <c r="I11" s="165" t="s">
        <v>181</v>
      </c>
      <c r="J11" s="165" t="s">
        <v>112</v>
      </c>
      <c r="K11" s="164" t="s">
        <v>182</v>
      </c>
      <c r="L11" s="166" t="s">
        <v>183</v>
      </c>
      <c r="M11" s="167" t="s">
        <v>178</v>
      </c>
      <c r="N11" s="164" t="s">
        <v>179</v>
      </c>
      <c r="O11" s="164" t="s">
        <v>180</v>
      </c>
      <c r="P11" s="165" t="s">
        <v>181</v>
      </c>
      <c r="Q11" s="165" t="s">
        <v>112</v>
      </c>
      <c r="R11" s="164" t="s">
        <v>185</v>
      </c>
      <c r="S11" s="166" t="s">
        <v>183</v>
      </c>
      <c r="T11" s="168" t="s">
        <v>186</v>
      </c>
    </row>
    <row r="12" spans="1:20" s="16" customFormat="1" ht="13.5" thickBot="1">
      <c r="A12" s="101">
        <v>1</v>
      </c>
      <c r="B12" s="102">
        <v>2</v>
      </c>
      <c r="C12" s="101">
        <v>3</v>
      </c>
      <c r="D12" s="102">
        <v>4</v>
      </c>
      <c r="E12" s="101">
        <v>5</v>
      </c>
      <c r="F12" s="102">
        <v>6</v>
      </c>
      <c r="G12" s="101">
        <v>7</v>
      </c>
      <c r="H12" s="102">
        <v>8</v>
      </c>
      <c r="I12" s="101">
        <v>9</v>
      </c>
      <c r="J12" s="102">
        <v>10</v>
      </c>
      <c r="K12" s="101">
        <v>11</v>
      </c>
      <c r="L12" s="102">
        <v>12</v>
      </c>
      <c r="M12" s="101">
        <v>13</v>
      </c>
      <c r="N12" s="102">
        <v>14</v>
      </c>
      <c r="O12" s="101">
        <v>15</v>
      </c>
      <c r="P12" s="102">
        <v>16</v>
      </c>
      <c r="Q12" s="101">
        <v>17</v>
      </c>
      <c r="R12" s="102">
        <v>18</v>
      </c>
      <c r="S12" s="101">
        <v>19</v>
      </c>
      <c r="T12" s="101">
        <v>20</v>
      </c>
    </row>
    <row r="13" spans="1:20" ht="20.25" customHeight="1">
      <c r="A13" s="169">
        <v>1</v>
      </c>
      <c r="B13" s="170" t="s">
        <v>642</v>
      </c>
      <c r="C13" s="170"/>
      <c r="D13" s="170"/>
      <c r="E13" s="170"/>
      <c r="F13" s="108">
        <v>4</v>
      </c>
      <c r="G13" s="108">
        <v>46</v>
      </c>
      <c r="H13" s="171">
        <f>F13*G13*3</f>
        <v>552</v>
      </c>
      <c r="I13" s="171">
        <v>25</v>
      </c>
      <c r="J13" s="171">
        <f>(F13-1)*G13*I13</f>
        <v>3450</v>
      </c>
      <c r="K13" s="171">
        <v>2</v>
      </c>
      <c r="L13" s="171">
        <f>H13+J13+(K13*G13*2)</f>
        <v>4186</v>
      </c>
      <c r="M13" s="108">
        <v>4</v>
      </c>
      <c r="N13" s="108">
        <v>46</v>
      </c>
      <c r="O13" s="171">
        <f>M13*N13*3</f>
        <v>552</v>
      </c>
      <c r="P13" s="171">
        <v>25</v>
      </c>
      <c r="Q13" s="171">
        <f>(M13-1)*N13*P13</f>
        <v>3450</v>
      </c>
      <c r="R13" s="171">
        <v>2</v>
      </c>
      <c r="S13" s="171">
        <f>O13+Q13+(R13*N13*2)</f>
        <v>4186</v>
      </c>
      <c r="T13" s="172">
        <f>S13-L13</f>
        <v>0</v>
      </c>
    </row>
    <row r="14" spans="1:20" ht="20.25" customHeight="1">
      <c r="A14" s="173">
        <v>2</v>
      </c>
      <c r="B14" s="174" t="s">
        <v>643</v>
      </c>
      <c r="C14" s="170"/>
      <c r="D14" s="170"/>
      <c r="E14" s="170"/>
      <c r="F14" s="108">
        <v>8</v>
      </c>
      <c r="G14" s="108">
        <v>38</v>
      </c>
      <c r="H14" s="171">
        <f aca="true" t="shared" si="0" ref="H14:H22">F14*G14*3</f>
        <v>912</v>
      </c>
      <c r="I14" s="171">
        <v>20</v>
      </c>
      <c r="J14" s="171">
        <f aca="true" t="shared" si="1" ref="J14:J22">(F14-1)*G14*I14</f>
        <v>5320</v>
      </c>
      <c r="K14" s="171">
        <v>1.4</v>
      </c>
      <c r="L14" s="175">
        <f aca="true" t="shared" si="2" ref="L14:L22">H14+J14+(K14*G14*2)</f>
        <v>6338.4</v>
      </c>
      <c r="M14" s="108">
        <v>8</v>
      </c>
      <c r="N14" s="108">
        <v>38</v>
      </c>
      <c r="O14" s="171">
        <f aca="true" t="shared" si="3" ref="O14:O22">M14*N14*3</f>
        <v>912</v>
      </c>
      <c r="P14" s="171">
        <v>20</v>
      </c>
      <c r="Q14" s="171">
        <f aca="true" t="shared" si="4" ref="Q14:Q22">(M14-1)*N14*P14</f>
        <v>5320</v>
      </c>
      <c r="R14" s="171">
        <v>1.4</v>
      </c>
      <c r="S14" s="175">
        <f aca="true" t="shared" si="5" ref="S14:S22">O14+Q14+(R14*N14*2)</f>
        <v>6338.4</v>
      </c>
      <c r="T14" s="172">
        <f>S14-L14</f>
        <v>0</v>
      </c>
    </row>
    <row r="15" spans="1:20" ht="20.25" customHeight="1">
      <c r="A15" s="173">
        <v>3</v>
      </c>
      <c r="B15" s="174" t="s">
        <v>643</v>
      </c>
      <c r="C15" s="170"/>
      <c r="D15" s="170"/>
      <c r="E15" s="170"/>
      <c r="F15" s="108">
        <v>5</v>
      </c>
      <c r="G15" s="108">
        <v>17</v>
      </c>
      <c r="H15" s="171">
        <f t="shared" si="0"/>
        <v>255</v>
      </c>
      <c r="I15" s="171">
        <v>20</v>
      </c>
      <c r="J15" s="171">
        <f>(F15-1)*G15*I15</f>
        <v>1360</v>
      </c>
      <c r="K15" s="171">
        <v>2</v>
      </c>
      <c r="L15" s="175">
        <f t="shared" si="2"/>
        <v>1683</v>
      </c>
      <c r="M15" s="108">
        <v>5</v>
      </c>
      <c r="N15" s="108">
        <v>17</v>
      </c>
      <c r="O15" s="171">
        <f t="shared" si="3"/>
        <v>255</v>
      </c>
      <c r="P15" s="171">
        <v>20</v>
      </c>
      <c r="Q15" s="171">
        <f t="shared" si="4"/>
        <v>1360</v>
      </c>
      <c r="R15" s="171">
        <v>2</v>
      </c>
      <c r="S15" s="175">
        <f>O15+Q15+(R15*N15*2)</f>
        <v>1683</v>
      </c>
      <c r="T15" s="172">
        <f>S15-L15</f>
        <v>0</v>
      </c>
    </row>
    <row r="16" spans="1:20" ht="20.25" customHeight="1">
      <c r="A16" s="173">
        <v>4</v>
      </c>
      <c r="B16" s="170" t="s">
        <v>642</v>
      </c>
      <c r="C16" s="170"/>
      <c r="D16" s="170"/>
      <c r="E16" s="170"/>
      <c r="F16" s="108">
        <v>3</v>
      </c>
      <c r="G16" s="108">
        <v>28</v>
      </c>
      <c r="H16" s="171">
        <f t="shared" si="0"/>
        <v>252</v>
      </c>
      <c r="I16" s="171">
        <v>25</v>
      </c>
      <c r="J16" s="171">
        <f t="shared" si="1"/>
        <v>1400</v>
      </c>
      <c r="K16" s="171">
        <v>2.5</v>
      </c>
      <c r="L16" s="175">
        <f>H16+J16+(K16*G16*2)</f>
        <v>1792</v>
      </c>
      <c r="M16" s="108">
        <v>3</v>
      </c>
      <c r="N16" s="108">
        <v>28</v>
      </c>
      <c r="O16" s="171">
        <f t="shared" si="3"/>
        <v>252</v>
      </c>
      <c r="P16" s="171">
        <v>25</v>
      </c>
      <c r="Q16" s="171">
        <f t="shared" si="4"/>
        <v>1400</v>
      </c>
      <c r="R16" s="171">
        <v>2.5</v>
      </c>
      <c r="S16" s="175">
        <f t="shared" si="5"/>
        <v>1792</v>
      </c>
      <c r="T16" s="172">
        <f aca="true" t="shared" si="6" ref="T16:T22">S16-L16</f>
        <v>0</v>
      </c>
    </row>
    <row r="17" spans="1:20" ht="20.25" customHeight="1">
      <c r="A17" s="173">
        <v>5</v>
      </c>
      <c r="B17" s="174" t="s">
        <v>643</v>
      </c>
      <c r="C17" s="287"/>
      <c r="D17" s="287"/>
      <c r="E17" s="287"/>
      <c r="F17" s="108">
        <v>9</v>
      </c>
      <c r="G17" s="108">
        <v>12</v>
      </c>
      <c r="H17" s="171">
        <f t="shared" si="0"/>
        <v>324</v>
      </c>
      <c r="I17" s="171">
        <v>20</v>
      </c>
      <c r="J17" s="171">
        <f t="shared" si="1"/>
        <v>1920</v>
      </c>
      <c r="K17" s="171">
        <v>2</v>
      </c>
      <c r="L17" s="175">
        <f t="shared" si="2"/>
        <v>2292</v>
      </c>
      <c r="M17" s="108">
        <v>9</v>
      </c>
      <c r="N17" s="108">
        <v>12</v>
      </c>
      <c r="O17" s="171">
        <f t="shared" si="3"/>
        <v>324</v>
      </c>
      <c r="P17" s="171">
        <v>20</v>
      </c>
      <c r="Q17" s="171">
        <f t="shared" si="4"/>
        <v>1920</v>
      </c>
      <c r="R17" s="171">
        <v>2</v>
      </c>
      <c r="S17" s="175">
        <f t="shared" si="5"/>
        <v>2292</v>
      </c>
      <c r="T17" s="172">
        <f t="shared" si="6"/>
        <v>0</v>
      </c>
    </row>
    <row r="18" spans="1:20" ht="20.25" customHeight="1">
      <c r="A18" s="173">
        <v>6</v>
      </c>
      <c r="B18" s="174" t="s">
        <v>643</v>
      </c>
      <c r="C18" s="287"/>
      <c r="D18" s="287"/>
      <c r="E18" s="287"/>
      <c r="F18" s="108">
        <v>7</v>
      </c>
      <c r="G18" s="108">
        <v>18</v>
      </c>
      <c r="H18" s="171">
        <f t="shared" si="0"/>
        <v>378</v>
      </c>
      <c r="I18" s="171">
        <v>20</v>
      </c>
      <c r="J18" s="171">
        <f t="shared" si="1"/>
        <v>2160</v>
      </c>
      <c r="K18" s="171">
        <v>2</v>
      </c>
      <c r="L18" s="175">
        <f t="shared" si="2"/>
        <v>2610</v>
      </c>
      <c r="M18" s="108">
        <v>7</v>
      </c>
      <c r="N18" s="108">
        <v>18</v>
      </c>
      <c r="O18" s="171">
        <f t="shared" si="3"/>
        <v>378</v>
      </c>
      <c r="P18" s="171">
        <v>20</v>
      </c>
      <c r="Q18" s="171">
        <f t="shared" si="4"/>
        <v>2160</v>
      </c>
      <c r="R18" s="171">
        <v>2</v>
      </c>
      <c r="S18" s="175">
        <f t="shared" si="5"/>
        <v>2610</v>
      </c>
      <c r="T18" s="172">
        <f t="shared" si="6"/>
        <v>0</v>
      </c>
    </row>
    <row r="19" spans="1:20" ht="20.25" customHeight="1">
      <c r="A19" s="173">
        <v>7</v>
      </c>
      <c r="B19" s="170" t="s">
        <v>642</v>
      </c>
      <c r="C19" s="287"/>
      <c r="D19" s="287"/>
      <c r="E19" s="287"/>
      <c r="F19" s="108">
        <v>5</v>
      </c>
      <c r="G19" s="108">
        <v>35</v>
      </c>
      <c r="H19" s="171">
        <f t="shared" si="0"/>
        <v>525</v>
      </c>
      <c r="I19" s="171">
        <v>25</v>
      </c>
      <c r="J19" s="171">
        <f t="shared" si="1"/>
        <v>3500</v>
      </c>
      <c r="K19" s="171">
        <v>2</v>
      </c>
      <c r="L19" s="175">
        <f t="shared" si="2"/>
        <v>4165</v>
      </c>
      <c r="M19" s="108">
        <v>5</v>
      </c>
      <c r="N19" s="108">
        <v>35</v>
      </c>
      <c r="O19" s="171">
        <f t="shared" si="3"/>
        <v>525</v>
      </c>
      <c r="P19" s="171">
        <v>25</v>
      </c>
      <c r="Q19" s="171">
        <f t="shared" si="4"/>
        <v>3500</v>
      </c>
      <c r="R19" s="171">
        <v>2</v>
      </c>
      <c r="S19" s="175">
        <f t="shared" si="5"/>
        <v>4165</v>
      </c>
      <c r="T19" s="172">
        <f t="shared" si="6"/>
        <v>0</v>
      </c>
    </row>
    <row r="20" spans="1:20" ht="20.25" customHeight="1">
      <c r="A20" s="173">
        <v>8</v>
      </c>
      <c r="B20" s="174" t="s">
        <v>643</v>
      </c>
      <c r="C20" s="287"/>
      <c r="D20" s="287"/>
      <c r="E20" s="287"/>
      <c r="F20" s="108">
        <v>6</v>
      </c>
      <c r="G20" s="108">
        <v>12</v>
      </c>
      <c r="H20" s="171">
        <f t="shared" si="0"/>
        <v>216</v>
      </c>
      <c r="I20" s="171">
        <v>20</v>
      </c>
      <c r="J20" s="171">
        <f t="shared" si="1"/>
        <v>1200</v>
      </c>
      <c r="K20" s="171">
        <v>2</v>
      </c>
      <c r="L20" s="175">
        <f t="shared" si="2"/>
        <v>1464</v>
      </c>
      <c r="M20" s="108">
        <v>6</v>
      </c>
      <c r="N20" s="108">
        <v>12</v>
      </c>
      <c r="O20" s="171">
        <f t="shared" si="3"/>
        <v>216</v>
      </c>
      <c r="P20" s="171">
        <v>20</v>
      </c>
      <c r="Q20" s="171">
        <f t="shared" si="4"/>
        <v>1200</v>
      </c>
      <c r="R20" s="171">
        <v>2</v>
      </c>
      <c r="S20" s="175">
        <f t="shared" si="5"/>
        <v>1464</v>
      </c>
      <c r="T20" s="172">
        <f t="shared" si="6"/>
        <v>0</v>
      </c>
    </row>
    <row r="21" spans="1:20" ht="25.5" customHeight="1">
      <c r="A21" s="173">
        <v>9</v>
      </c>
      <c r="B21" s="170" t="s">
        <v>642</v>
      </c>
      <c r="C21" s="287"/>
      <c r="D21" s="287"/>
      <c r="E21" s="287"/>
      <c r="F21" s="108">
        <v>2</v>
      </c>
      <c r="G21" s="108">
        <v>18</v>
      </c>
      <c r="H21" s="171">
        <f t="shared" si="0"/>
        <v>108</v>
      </c>
      <c r="I21" s="171">
        <v>20</v>
      </c>
      <c r="J21" s="171">
        <f t="shared" si="1"/>
        <v>360</v>
      </c>
      <c r="K21" s="171">
        <v>2</v>
      </c>
      <c r="L21" s="175">
        <f t="shared" si="2"/>
        <v>540</v>
      </c>
      <c r="M21" s="108">
        <v>2</v>
      </c>
      <c r="N21" s="108">
        <v>18</v>
      </c>
      <c r="O21" s="171">
        <f t="shared" si="3"/>
        <v>108</v>
      </c>
      <c r="P21" s="171">
        <v>20</v>
      </c>
      <c r="Q21" s="171">
        <f t="shared" si="4"/>
        <v>360</v>
      </c>
      <c r="R21" s="171">
        <v>2</v>
      </c>
      <c r="S21" s="175">
        <f t="shared" si="5"/>
        <v>540</v>
      </c>
      <c r="T21" s="172">
        <f t="shared" si="6"/>
        <v>0</v>
      </c>
    </row>
    <row r="22" spans="1:20" ht="16.5" customHeight="1" thickBot="1">
      <c r="A22" s="173">
        <v>10</v>
      </c>
      <c r="B22" s="174" t="s">
        <v>643</v>
      </c>
      <c r="C22" s="288"/>
      <c r="D22" s="288"/>
      <c r="E22" s="288"/>
      <c r="F22" s="108">
        <v>2</v>
      </c>
      <c r="G22" s="108">
        <v>19</v>
      </c>
      <c r="H22" s="171">
        <f t="shared" si="0"/>
        <v>114</v>
      </c>
      <c r="I22" s="171">
        <v>20</v>
      </c>
      <c r="J22" s="171">
        <f t="shared" si="1"/>
        <v>380</v>
      </c>
      <c r="K22" s="171">
        <v>1.3</v>
      </c>
      <c r="L22" s="175">
        <f t="shared" si="2"/>
        <v>543.4</v>
      </c>
      <c r="M22" s="108">
        <v>2</v>
      </c>
      <c r="N22" s="108">
        <v>19</v>
      </c>
      <c r="O22" s="171">
        <f t="shared" si="3"/>
        <v>114</v>
      </c>
      <c r="P22" s="171">
        <v>20</v>
      </c>
      <c r="Q22" s="171">
        <f t="shared" si="4"/>
        <v>380</v>
      </c>
      <c r="R22" s="171">
        <v>1.3</v>
      </c>
      <c r="S22" s="175">
        <f t="shared" si="5"/>
        <v>543.4</v>
      </c>
      <c r="T22" s="172">
        <f t="shared" si="6"/>
        <v>0</v>
      </c>
    </row>
    <row r="23" spans="1:20" ht="18" customHeight="1" thickBot="1">
      <c r="A23" s="176"/>
      <c r="B23" s="177" t="s">
        <v>112</v>
      </c>
      <c r="C23" s="177"/>
      <c r="D23" s="177"/>
      <c r="E23" s="177"/>
      <c r="F23" s="178"/>
      <c r="G23" s="178"/>
      <c r="H23" s="179">
        <f>SUM(H13:H22)</f>
        <v>3636</v>
      </c>
      <c r="I23" s="179"/>
      <c r="J23" s="179">
        <f>SUM(J13:J22)</f>
        <v>21050</v>
      </c>
      <c r="K23" s="179"/>
      <c r="L23" s="743">
        <f>SUM(L13:L22)</f>
        <v>25613.800000000003</v>
      </c>
      <c r="M23" s="178"/>
      <c r="N23" s="178"/>
      <c r="O23" s="179">
        <f>SUM(O13:O22)</f>
        <v>3636</v>
      </c>
      <c r="P23" s="179"/>
      <c r="Q23" s="179">
        <f>SUM(Q13:Q22)</f>
        <v>21050</v>
      </c>
      <c r="R23" s="179"/>
      <c r="S23" s="743">
        <f>SUM(S13:S22)</f>
        <v>25613.800000000003</v>
      </c>
      <c r="T23" s="180">
        <f>SUM(T13:T22)</f>
        <v>0</v>
      </c>
    </row>
    <row r="24" spans="2:19" ht="10.5" customHeight="1">
      <c r="B24" s="181"/>
      <c r="C24" s="181"/>
      <c r="D24" s="181"/>
      <c r="E24" s="181"/>
      <c r="F24" s="182"/>
      <c r="G24" s="183"/>
      <c r="H24" s="183"/>
      <c r="I24" s="183"/>
      <c r="J24" s="183"/>
      <c r="K24" s="183"/>
      <c r="L24" s="183"/>
      <c r="M24" s="182"/>
      <c r="N24" s="183"/>
      <c r="O24" s="183"/>
      <c r="P24" s="183"/>
      <c r="Q24" s="183"/>
      <c r="R24" s="183"/>
      <c r="S24" s="183"/>
    </row>
  </sheetData>
  <sheetProtection/>
  <mergeCells count="15">
    <mergeCell ref="I10:J10"/>
    <mergeCell ref="D9:E9"/>
    <mergeCell ref="M9:S9"/>
    <mergeCell ref="P10:Q10"/>
    <mergeCell ref="V2:X2"/>
    <mergeCell ref="T2:U2"/>
    <mergeCell ref="B3:F3"/>
    <mergeCell ref="S8:T8"/>
    <mergeCell ref="G3:K3"/>
    <mergeCell ref="V1:X1"/>
    <mergeCell ref="T1:U1"/>
    <mergeCell ref="Q2:S2"/>
    <mergeCell ref="F9:L9"/>
    <mergeCell ref="B4:L4"/>
    <mergeCell ref="B6:L6"/>
  </mergeCells>
  <printOptions/>
  <pageMargins left="0.33" right="0.24" top="0.29" bottom="0.25" header="0.22" footer="0.17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4.8515625" style="5" customWidth="1"/>
    <col min="2" max="2" width="32.7109375" style="5" customWidth="1"/>
    <col min="3" max="3" width="10.140625" style="5" customWidth="1"/>
    <col min="4" max="4" width="11.421875" style="5" customWidth="1"/>
    <col min="5" max="5" width="9.140625" style="5" customWidth="1"/>
    <col min="6" max="6" width="12.57421875" style="5" customWidth="1"/>
    <col min="7" max="7" width="18.00390625" style="5" customWidth="1"/>
    <col min="8" max="8" width="8.7109375" style="5" customWidth="1"/>
    <col min="9" max="9" width="9.140625" style="5" customWidth="1"/>
    <col min="10" max="10" width="11.00390625" style="5" customWidth="1"/>
    <col min="11" max="11" width="8.7109375" style="5" customWidth="1"/>
    <col min="12" max="12" width="9.140625" style="5" customWidth="1"/>
    <col min="13" max="13" width="11.00390625" style="5" customWidth="1"/>
    <col min="14" max="16384" width="9.140625" style="5" customWidth="1"/>
  </cols>
  <sheetData>
    <row r="1" spans="1:16" ht="13.5">
      <c r="A1" s="480"/>
      <c r="B1" s="468"/>
      <c r="C1" s="468"/>
      <c r="D1" s="481"/>
      <c r="E1" s="468"/>
      <c r="F1" s="482"/>
      <c r="G1" s="482"/>
      <c r="H1" s="32"/>
      <c r="I1" s="137" t="s">
        <v>173</v>
      </c>
      <c r="J1" s="3"/>
      <c r="K1" s="137"/>
      <c r="L1" s="137"/>
      <c r="M1" s="32"/>
      <c r="N1" s="4"/>
      <c r="O1" s="4"/>
      <c r="P1" s="4"/>
    </row>
    <row r="2" spans="1:16" ht="12.75" customHeight="1">
      <c r="A2" s="480"/>
      <c r="B2" s="468"/>
      <c r="C2" s="468"/>
      <c r="D2" s="481"/>
      <c r="E2" s="468"/>
      <c r="F2" s="482"/>
      <c r="G2" s="482"/>
      <c r="H2" s="852" t="s">
        <v>27</v>
      </c>
      <c r="I2" s="852"/>
      <c r="J2" s="852"/>
      <c r="K2" s="137"/>
      <c r="L2" s="137"/>
      <c r="M2" s="137"/>
      <c r="N2" s="4"/>
      <c r="O2" s="4"/>
      <c r="P2" s="4"/>
    </row>
    <row r="3" spans="1:13" ht="18" thickBot="1">
      <c r="A3" s="32"/>
      <c r="B3" s="831" t="s">
        <v>881</v>
      </c>
      <c r="C3" s="483"/>
      <c r="D3" s="483"/>
      <c r="E3" s="328"/>
      <c r="F3" s="484"/>
      <c r="G3" s="485"/>
      <c r="H3" s="33"/>
      <c r="I3" s="33"/>
      <c r="J3" s="33"/>
      <c r="K3" s="33"/>
      <c r="L3" s="33"/>
      <c r="M3" s="33"/>
    </row>
    <row r="4" spans="1:13" s="189" customFormat="1" ht="17.25" customHeight="1">
      <c r="A4" s="32"/>
      <c r="B4" s="486" t="s">
        <v>28</v>
      </c>
      <c r="C4" s="486"/>
      <c r="D4" s="486"/>
      <c r="E4" s="487"/>
      <c r="F4" s="487"/>
      <c r="G4" s="43"/>
      <c r="H4" s="188"/>
      <c r="I4" s="188"/>
      <c r="J4" s="188"/>
      <c r="K4" s="188"/>
      <c r="L4" s="188"/>
      <c r="M4" s="188"/>
    </row>
    <row r="5" spans="1:13" s="191" customFormat="1" ht="26.25" customHeight="1">
      <c r="A5" s="151" t="s">
        <v>174</v>
      </c>
      <c r="B5" s="151"/>
      <c r="C5" s="151"/>
      <c r="D5" s="151"/>
      <c r="E5" s="151"/>
      <c r="F5" s="151"/>
      <c r="G5" s="151"/>
      <c r="H5" s="490"/>
      <c r="I5" s="490"/>
      <c r="J5" s="490"/>
      <c r="K5" s="490"/>
      <c r="L5" s="490"/>
      <c r="M5" s="490"/>
    </row>
    <row r="6" spans="1:13" s="191" customFormat="1" ht="14.25">
      <c r="A6" s="151" t="s">
        <v>337</v>
      </c>
      <c r="B6" s="151"/>
      <c r="C6" s="151"/>
      <c r="D6" s="151"/>
      <c r="E6" s="151"/>
      <c r="F6" s="151"/>
      <c r="G6" s="151"/>
      <c r="H6" s="490"/>
      <c r="I6" s="490"/>
      <c r="J6" s="490"/>
      <c r="K6" s="490"/>
      <c r="L6" s="490"/>
      <c r="M6" s="490"/>
    </row>
    <row r="7" spans="1:13" s="33" customFormat="1" ht="21" customHeight="1">
      <c r="A7" s="151"/>
      <c r="B7" s="151" t="s">
        <v>383</v>
      </c>
      <c r="C7" s="151"/>
      <c r="D7" s="151"/>
      <c r="E7" s="151"/>
      <c r="F7" s="151"/>
      <c r="G7" s="151"/>
      <c r="H7" s="490"/>
      <c r="I7" s="490"/>
      <c r="J7" s="490"/>
      <c r="K7" s="490"/>
      <c r="L7" s="490"/>
      <c r="M7" s="490"/>
    </row>
    <row r="8" spans="1:13" s="33" customFormat="1" ht="26.25" customHeight="1" thickBot="1">
      <c r="A8" s="151"/>
      <c r="B8" s="491" t="s">
        <v>384</v>
      </c>
      <c r="C8" s="151"/>
      <c r="D8" s="151"/>
      <c r="E8" s="151"/>
      <c r="F8" s="151"/>
      <c r="G8" s="151"/>
      <c r="H8" s="490"/>
      <c r="I8" s="490"/>
      <c r="J8" s="490"/>
      <c r="K8" s="490"/>
      <c r="L8" s="490"/>
      <c r="M8" s="490"/>
    </row>
    <row r="9" spans="1:13" s="107" customFormat="1" ht="27" customHeight="1" thickBot="1">
      <c r="A9" s="195"/>
      <c r="B9" s="196"/>
      <c r="C9" s="520" t="s">
        <v>385</v>
      </c>
      <c r="D9" s="488"/>
      <c r="E9" s="488"/>
      <c r="F9" s="488"/>
      <c r="G9" s="489"/>
      <c r="H9" s="888" t="s">
        <v>520</v>
      </c>
      <c r="I9" s="889"/>
      <c r="J9" s="890"/>
      <c r="K9" s="888" t="s">
        <v>511</v>
      </c>
      <c r="L9" s="889"/>
      <c r="M9" s="890"/>
    </row>
    <row r="10" spans="1:13" s="201" customFormat="1" ht="84" thickBot="1">
      <c r="A10" s="197" t="s">
        <v>113</v>
      </c>
      <c r="B10" s="197" t="s">
        <v>188</v>
      </c>
      <c r="C10" s="198" t="s">
        <v>189</v>
      </c>
      <c r="D10" s="199" t="s">
        <v>190</v>
      </c>
      <c r="E10" s="199" t="s">
        <v>563</v>
      </c>
      <c r="F10" s="199" t="s">
        <v>191</v>
      </c>
      <c r="G10" s="199" t="s">
        <v>286</v>
      </c>
      <c r="H10" s="199" t="s">
        <v>192</v>
      </c>
      <c r="I10" s="199" t="s">
        <v>193</v>
      </c>
      <c r="J10" s="200" t="s">
        <v>194</v>
      </c>
      <c r="K10" s="199" t="s">
        <v>192</v>
      </c>
      <c r="L10" s="199" t="s">
        <v>193</v>
      </c>
      <c r="M10" s="200" t="s">
        <v>194</v>
      </c>
    </row>
    <row r="11" spans="1:13" s="203" customFormat="1" ht="13.5">
      <c r="A11" s="202">
        <v>1</v>
      </c>
      <c r="B11" s="202">
        <v>2</v>
      </c>
      <c r="C11" s="202">
        <v>3</v>
      </c>
      <c r="D11" s="202">
        <v>4</v>
      </c>
      <c r="E11" s="202">
        <v>5</v>
      </c>
      <c r="F11" s="202">
        <v>6</v>
      </c>
      <c r="G11" s="202">
        <v>7</v>
      </c>
      <c r="H11" s="202">
        <v>8</v>
      </c>
      <c r="I11" s="202">
        <v>9</v>
      </c>
      <c r="J11" s="202">
        <v>10</v>
      </c>
      <c r="K11" s="202">
        <v>11</v>
      </c>
      <c r="L11" s="202">
        <v>12</v>
      </c>
      <c r="M11" s="202">
        <v>13</v>
      </c>
    </row>
    <row r="12" spans="1:13" ht="29.25">
      <c r="A12" s="142"/>
      <c r="B12" s="204" t="s">
        <v>195</v>
      </c>
      <c r="C12" s="144" t="s">
        <v>1</v>
      </c>
      <c r="D12" s="144" t="s">
        <v>1</v>
      </c>
      <c r="E12" s="492">
        <v>2023</v>
      </c>
      <c r="F12" s="545">
        <v>0.12</v>
      </c>
      <c r="G12" s="144" t="s">
        <v>1</v>
      </c>
      <c r="H12" s="144" t="s">
        <v>1</v>
      </c>
      <c r="I12" s="144" t="s">
        <v>1</v>
      </c>
      <c r="J12" s="144" t="s">
        <v>1</v>
      </c>
      <c r="K12" s="144" t="s">
        <v>1</v>
      </c>
      <c r="L12" s="144" t="s">
        <v>1</v>
      </c>
      <c r="M12" s="144" t="s">
        <v>1</v>
      </c>
    </row>
    <row r="13" spans="1:13" ht="13.5" customHeight="1">
      <c r="A13" s="142"/>
      <c r="B13" s="205" t="s">
        <v>196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</row>
    <row r="14" spans="1:13" ht="27">
      <c r="A14" s="72">
        <v>1</v>
      </c>
      <c r="B14" s="744" t="s">
        <v>644</v>
      </c>
      <c r="C14" s="745">
        <v>2010</v>
      </c>
      <c r="D14" s="751">
        <v>5360</v>
      </c>
      <c r="E14" s="109">
        <f>IF(($E$12-C14)*12&gt;100,100,($E$12-C14)*12)</f>
        <v>100</v>
      </c>
      <c r="F14" s="76">
        <f aca="true" t="shared" si="0" ref="F14:F28">IF(E14=100,0,D14-D14*E14%)</f>
        <v>0</v>
      </c>
      <c r="G14" s="75" t="s">
        <v>656</v>
      </c>
      <c r="H14" s="109"/>
      <c r="I14" s="109"/>
      <c r="J14" s="76">
        <f aca="true" t="shared" si="1" ref="J14:J19">H14*I14</f>
        <v>0</v>
      </c>
      <c r="K14" s="109"/>
      <c r="L14" s="109"/>
      <c r="M14" s="76">
        <f aca="true" t="shared" si="2" ref="M14:M19">K14*L14</f>
        <v>0</v>
      </c>
    </row>
    <row r="15" spans="1:13" ht="27">
      <c r="A15" s="72">
        <v>2</v>
      </c>
      <c r="B15" s="744" t="s">
        <v>645</v>
      </c>
      <c r="C15" s="746">
        <v>2006</v>
      </c>
      <c r="D15" s="751">
        <v>9500</v>
      </c>
      <c r="E15" s="109">
        <f aca="true" t="shared" si="3" ref="E15:E28">IF(($E$12-C15)*12&gt;100,100,($E$12-C15)*12)</f>
        <v>100</v>
      </c>
      <c r="F15" s="76">
        <f t="shared" si="0"/>
        <v>0</v>
      </c>
      <c r="G15" s="75" t="s">
        <v>656</v>
      </c>
      <c r="H15" s="109"/>
      <c r="I15" s="109"/>
      <c r="J15" s="76">
        <f t="shared" si="1"/>
        <v>0</v>
      </c>
      <c r="K15" s="109"/>
      <c r="L15" s="109"/>
      <c r="M15" s="76">
        <f t="shared" si="2"/>
        <v>0</v>
      </c>
    </row>
    <row r="16" spans="1:13" ht="27">
      <c r="A16" s="72">
        <v>3</v>
      </c>
      <c r="B16" s="744" t="s">
        <v>646</v>
      </c>
      <c r="C16" s="746">
        <v>2000</v>
      </c>
      <c r="D16" s="751">
        <v>5834.4</v>
      </c>
      <c r="E16" s="109">
        <f t="shared" si="3"/>
        <v>100</v>
      </c>
      <c r="F16" s="76">
        <f t="shared" si="0"/>
        <v>0</v>
      </c>
      <c r="G16" s="75" t="s">
        <v>656</v>
      </c>
      <c r="H16" s="109"/>
      <c r="I16" s="109"/>
      <c r="J16" s="76">
        <f t="shared" si="1"/>
        <v>0</v>
      </c>
      <c r="K16" s="109"/>
      <c r="L16" s="109"/>
      <c r="M16" s="76">
        <f t="shared" si="2"/>
        <v>0</v>
      </c>
    </row>
    <row r="17" spans="1:13" ht="27">
      <c r="A17" s="142">
        <v>4</v>
      </c>
      <c r="B17" s="747" t="s">
        <v>647</v>
      </c>
      <c r="C17" s="746">
        <v>2006</v>
      </c>
      <c r="D17" s="752">
        <v>10083.33</v>
      </c>
      <c r="E17" s="109">
        <f t="shared" si="3"/>
        <v>100</v>
      </c>
      <c r="F17" s="76">
        <f t="shared" si="0"/>
        <v>0</v>
      </c>
      <c r="G17" s="75" t="s">
        <v>656</v>
      </c>
      <c r="H17" s="109"/>
      <c r="I17" s="109"/>
      <c r="J17" s="76">
        <f t="shared" si="1"/>
        <v>0</v>
      </c>
      <c r="K17" s="109"/>
      <c r="L17" s="109"/>
      <c r="M17" s="76">
        <f t="shared" si="2"/>
        <v>0</v>
      </c>
    </row>
    <row r="18" spans="1:13" ht="27">
      <c r="A18" s="142">
        <v>5</v>
      </c>
      <c r="B18" s="744" t="s">
        <v>648</v>
      </c>
      <c r="C18" s="746">
        <v>1998</v>
      </c>
      <c r="D18" s="751">
        <v>2297.6</v>
      </c>
      <c r="E18" s="109">
        <f t="shared" si="3"/>
        <v>100</v>
      </c>
      <c r="F18" s="76">
        <f t="shared" si="0"/>
        <v>0</v>
      </c>
      <c r="G18" s="75" t="s">
        <v>656</v>
      </c>
      <c r="H18" s="109"/>
      <c r="I18" s="109"/>
      <c r="J18" s="76">
        <f t="shared" si="1"/>
        <v>0</v>
      </c>
      <c r="K18" s="109"/>
      <c r="L18" s="109"/>
      <c r="M18" s="76">
        <f t="shared" si="2"/>
        <v>0</v>
      </c>
    </row>
    <row r="19" spans="1:13" ht="27">
      <c r="A19" s="142">
        <v>6</v>
      </c>
      <c r="B19" s="744" t="s">
        <v>649</v>
      </c>
      <c r="C19" s="746">
        <v>2000</v>
      </c>
      <c r="D19" s="751">
        <v>2915</v>
      </c>
      <c r="E19" s="109">
        <f t="shared" si="3"/>
        <v>100</v>
      </c>
      <c r="F19" s="76">
        <f t="shared" si="0"/>
        <v>0</v>
      </c>
      <c r="G19" s="75" t="s">
        <v>656</v>
      </c>
      <c r="H19" s="109"/>
      <c r="I19" s="109"/>
      <c r="J19" s="76">
        <f t="shared" si="1"/>
        <v>0</v>
      </c>
      <c r="K19" s="109"/>
      <c r="L19" s="109"/>
      <c r="M19" s="76">
        <f t="shared" si="2"/>
        <v>0</v>
      </c>
    </row>
    <row r="20" spans="1:13" ht="27">
      <c r="A20" s="142">
        <v>7</v>
      </c>
      <c r="B20" s="744" t="s">
        <v>650</v>
      </c>
      <c r="C20" s="746">
        <v>2015</v>
      </c>
      <c r="D20" s="751">
        <v>5280</v>
      </c>
      <c r="E20" s="109">
        <f t="shared" si="3"/>
        <v>96</v>
      </c>
      <c r="F20" s="76">
        <f t="shared" si="0"/>
        <v>211.19999999999982</v>
      </c>
      <c r="G20" s="75" t="s">
        <v>656</v>
      </c>
      <c r="H20" s="109"/>
      <c r="I20" s="109"/>
      <c r="J20" s="76"/>
      <c r="K20" s="109"/>
      <c r="L20" s="109"/>
      <c r="M20" s="76"/>
    </row>
    <row r="21" spans="1:13" ht="27">
      <c r="A21" s="142">
        <v>8</v>
      </c>
      <c r="B21" s="744" t="s">
        <v>651</v>
      </c>
      <c r="C21" s="746">
        <v>2010</v>
      </c>
      <c r="D21" s="751">
        <v>6550</v>
      </c>
      <c r="E21" s="109">
        <f t="shared" si="3"/>
        <v>100</v>
      </c>
      <c r="F21" s="76">
        <f t="shared" si="0"/>
        <v>0</v>
      </c>
      <c r="G21" s="75" t="s">
        <v>656</v>
      </c>
      <c r="H21" s="109"/>
      <c r="I21" s="109"/>
      <c r="J21" s="76"/>
      <c r="K21" s="109"/>
      <c r="L21" s="109"/>
      <c r="M21" s="76"/>
    </row>
    <row r="22" spans="1:13" ht="27">
      <c r="A22" s="142">
        <v>9</v>
      </c>
      <c r="B22" s="744" t="s">
        <v>648</v>
      </c>
      <c r="C22" s="745">
        <v>2000</v>
      </c>
      <c r="D22" s="751">
        <v>3529.8</v>
      </c>
      <c r="E22" s="109">
        <f t="shared" si="3"/>
        <v>100</v>
      </c>
      <c r="F22" s="76">
        <f t="shared" si="0"/>
        <v>0</v>
      </c>
      <c r="G22" s="75" t="s">
        <v>656</v>
      </c>
      <c r="H22" s="109"/>
      <c r="I22" s="109"/>
      <c r="J22" s="76"/>
      <c r="K22" s="109"/>
      <c r="L22" s="109"/>
      <c r="M22" s="76"/>
    </row>
    <row r="23" spans="1:13" ht="27">
      <c r="A23" s="142">
        <v>10</v>
      </c>
      <c r="B23" s="748" t="s">
        <v>652</v>
      </c>
      <c r="C23" s="745">
        <v>2007</v>
      </c>
      <c r="D23" s="750">
        <v>14765.5</v>
      </c>
      <c r="E23" s="109">
        <f t="shared" si="3"/>
        <v>100</v>
      </c>
      <c r="F23" s="76">
        <f t="shared" si="0"/>
        <v>0</v>
      </c>
      <c r="G23" s="75" t="s">
        <v>656</v>
      </c>
      <c r="H23" s="109"/>
      <c r="I23" s="109"/>
      <c r="J23" s="76"/>
      <c r="K23" s="109"/>
      <c r="L23" s="109"/>
      <c r="M23" s="76"/>
    </row>
    <row r="24" spans="1:13" ht="27">
      <c r="A24" s="142">
        <v>11</v>
      </c>
      <c r="B24" s="747" t="s">
        <v>653</v>
      </c>
      <c r="C24" s="749">
        <v>2008</v>
      </c>
      <c r="D24" s="753">
        <v>7920</v>
      </c>
      <c r="E24" s="109">
        <f t="shared" si="3"/>
        <v>100</v>
      </c>
      <c r="F24" s="76">
        <f t="shared" si="0"/>
        <v>0</v>
      </c>
      <c r="G24" s="75" t="s">
        <v>656</v>
      </c>
      <c r="H24" s="109"/>
      <c r="I24" s="109"/>
      <c r="J24" s="76"/>
      <c r="K24" s="109"/>
      <c r="L24" s="109"/>
      <c r="M24" s="76"/>
    </row>
    <row r="25" spans="1:13" ht="27">
      <c r="A25" s="142">
        <v>12</v>
      </c>
      <c r="B25" s="747" t="s">
        <v>654</v>
      </c>
      <c r="C25" s="749">
        <v>2008</v>
      </c>
      <c r="D25" s="753">
        <v>7950</v>
      </c>
      <c r="E25" s="109">
        <f t="shared" si="3"/>
        <v>100</v>
      </c>
      <c r="F25" s="76">
        <f t="shared" si="0"/>
        <v>0</v>
      </c>
      <c r="G25" s="75" t="s">
        <v>656</v>
      </c>
      <c r="H25" s="109"/>
      <c r="I25" s="109"/>
      <c r="J25" s="76"/>
      <c r="K25" s="109"/>
      <c r="L25" s="109"/>
      <c r="M25" s="76"/>
    </row>
    <row r="26" spans="1:13" ht="27">
      <c r="A26" s="142">
        <v>13</v>
      </c>
      <c r="B26" s="747" t="s">
        <v>647</v>
      </c>
      <c r="C26" s="749">
        <v>2006</v>
      </c>
      <c r="D26" s="754">
        <v>10083.33</v>
      </c>
      <c r="E26" s="109">
        <f t="shared" si="3"/>
        <v>100</v>
      </c>
      <c r="F26" s="76">
        <f t="shared" si="0"/>
        <v>0</v>
      </c>
      <c r="G26" s="75" t="s">
        <v>656</v>
      </c>
      <c r="H26" s="109"/>
      <c r="I26" s="109"/>
      <c r="J26" s="76"/>
      <c r="K26" s="109"/>
      <c r="L26" s="109"/>
      <c r="M26" s="76"/>
    </row>
    <row r="27" spans="1:13" ht="27">
      <c r="A27" s="142">
        <v>14</v>
      </c>
      <c r="B27" s="747" t="s">
        <v>647</v>
      </c>
      <c r="C27" s="749">
        <v>2008</v>
      </c>
      <c r="D27" s="754">
        <v>8708.33</v>
      </c>
      <c r="E27" s="109">
        <f t="shared" si="3"/>
        <v>100</v>
      </c>
      <c r="F27" s="76">
        <f t="shared" si="0"/>
        <v>0</v>
      </c>
      <c r="G27" s="75" t="s">
        <v>656</v>
      </c>
      <c r="H27" s="109"/>
      <c r="I27" s="109"/>
      <c r="J27" s="76"/>
      <c r="K27" s="109"/>
      <c r="L27" s="109"/>
      <c r="M27" s="76"/>
    </row>
    <row r="28" spans="1:13" ht="27">
      <c r="A28" s="142">
        <v>15</v>
      </c>
      <c r="B28" s="747" t="s">
        <v>655</v>
      </c>
      <c r="C28" s="749">
        <v>2010</v>
      </c>
      <c r="D28" s="754">
        <v>8430</v>
      </c>
      <c r="E28" s="109">
        <f t="shared" si="3"/>
        <v>100</v>
      </c>
      <c r="F28" s="76">
        <f t="shared" si="0"/>
        <v>0</v>
      </c>
      <c r="G28" s="75" t="s">
        <v>656</v>
      </c>
      <c r="H28" s="109"/>
      <c r="I28" s="109"/>
      <c r="J28" s="76">
        <f>H28*I28</f>
        <v>0</v>
      </c>
      <c r="K28" s="109"/>
      <c r="L28" s="109"/>
      <c r="M28" s="76">
        <f>K28*L28</f>
        <v>0</v>
      </c>
    </row>
    <row r="31" spans="1:2" ht="14.25">
      <c r="A31" s="685" t="s">
        <v>6</v>
      </c>
      <c r="B31" s="686" t="s">
        <v>564</v>
      </c>
    </row>
  </sheetData>
  <sheetProtection/>
  <mergeCells count="3">
    <mergeCell ref="H9:J9"/>
    <mergeCell ref="K9:M9"/>
    <mergeCell ref="H2:J2"/>
  </mergeCells>
  <printOptions/>
  <pageMargins left="0.41" right="0.18" top="0.48" bottom="0.27" header="0.17" footer="0.19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R184"/>
  <sheetViews>
    <sheetView zoomScalePageLayoutView="0" workbookViewId="0" topLeftCell="E172">
      <selection activeCell="S88" sqref="S88"/>
    </sheetView>
  </sheetViews>
  <sheetFormatPr defaultColWidth="9.140625" defaultRowHeight="12.75"/>
  <cols>
    <col min="1" max="3" width="9.140625" style="5" customWidth="1"/>
    <col min="4" max="4" width="59.57421875" style="5" customWidth="1"/>
    <col min="5" max="5" width="19.140625" style="5" customWidth="1"/>
    <col min="6" max="6" width="9.28125" style="5" customWidth="1"/>
    <col min="7" max="7" width="8.57421875" style="5" bestFit="1" customWidth="1"/>
    <col min="8" max="8" width="11.140625" style="5" customWidth="1"/>
    <col min="9" max="9" width="12.421875" style="5" bestFit="1" customWidth="1"/>
    <col min="10" max="10" width="11.140625" style="5" customWidth="1"/>
    <col min="11" max="11" width="14.8515625" style="5" customWidth="1"/>
    <col min="12" max="12" width="9.57421875" style="5" customWidth="1"/>
    <col min="13" max="13" width="11.8515625" style="5" customWidth="1"/>
    <col min="14" max="14" width="11.00390625" style="5" customWidth="1"/>
    <col min="15" max="15" width="9.57421875" style="5" customWidth="1"/>
    <col min="16" max="16" width="11.8515625" style="5" customWidth="1"/>
    <col min="17" max="17" width="11.00390625" style="5" customWidth="1"/>
    <col min="18" max="16384" width="9.140625" style="5" customWidth="1"/>
  </cols>
  <sheetData>
    <row r="1" spans="1:252" ht="13.5">
      <c r="A1" s="33"/>
      <c r="B1" s="33"/>
      <c r="C1" s="340"/>
      <c r="D1" s="3"/>
      <c r="E1" s="3"/>
      <c r="F1" s="3"/>
      <c r="G1" s="124"/>
      <c r="H1" s="124"/>
      <c r="I1" s="3"/>
      <c r="J1" s="32"/>
      <c r="K1" s="137" t="s">
        <v>187</v>
      </c>
      <c r="L1" s="3"/>
      <c r="M1" s="32"/>
      <c r="N1" s="32"/>
      <c r="O1" s="32"/>
      <c r="P1" s="32"/>
      <c r="Q1" s="32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</row>
    <row r="2" spans="1:252" ht="13.5">
      <c r="A2" s="33"/>
      <c r="B2" s="33"/>
      <c r="C2" s="340"/>
      <c r="D2" s="3"/>
      <c r="E2" s="3"/>
      <c r="F2" s="3"/>
      <c r="G2" s="124"/>
      <c r="H2" s="124"/>
      <c r="I2" s="3"/>
      <c r="J2" s="852" t="s">
        <v>27</v>
      </c>
      <c r="K2" s="852"/>
      <c r="L2" s="852"/>
      <c r="M2" s="32"/>
      <c r="N2" s="32"/>
      <c r="O2" s="32"/>
      <c r="P2" s="32"/>
      <c r="Q2" s="32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  <c r="IR2" s="33"/>
    </row>
    <row r="3" spans="1:252" ht="27.75" customHeight="1" thickBot="1">
      <c r="A3" s="33"/>
      <c r="B3" s="33"/>
      <c r="C3" s="32"/>
      <c r="D3" s="858" t="s">
        <v>884</v>
      </c>
      <c r="E3" s="858"/>
      <c r="F3" s="858"/>
      <c r="G3" s="858"/>
      <c r="H3" s="858"/>
      <c r="I3" s="9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</row>
    <row r="4" spans="1:252" ht="13.5">
      <c r="A4" s="189"/>
      <c r="B4" s="189"/>
      <c r="C4" s="32"/>
      <c r="D4" s="834" t="s">
        <v>28</v>
      </c>
      <c r="E4" s="834"/>
      <c r="F4" s="834"/>
      <c r="G4" s="834"/>
      <c r="H4" s="834"/>
      <c r="I4" s="188"/>
      <c r="J4" s="43"/>
      <c r="K4" s="188"/>
      <c r="L4" s="188"/>
      <c r="M4" s="188"/>
      <c r="N4" s="188"/>
      <c r="O4" s="188"/>
      <c r="P4" s="188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89"/>
      <c r="BU4" s="189"/>
      <c r="BV4" s="189"/>
      <c r="BW4" s="189"/>
      <c r="BX4" s="189"/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89"/>
      <c r="CJ4" s="189"/>
      <c r="CK4" s="189"/>
      <c r="CL4" s="189"/>
      <c r="CM4" s="189"/>
      <c r="CN4" s="189"/>
      <c r="CO4" s="189"/>
      <c r="CP4" s="189"/>
      <c r="CQ4" s="189"/>
      <c r="CR4" s="189"/>
      <c r="CS4" s="189"/>
      <c r="CT4" s="189"/>
      <c r="CU4" s="189"/>
      <c r="CV4" s="189"/>
      <c r="CW4" s="189"/>
      <c r="CX4" s="189"/>
      <c r="CY4" s="189"/>
      <c r="CZ4" s="189"/>
      <c r="DA4" s="189"/>
      <c r="DB4" s="189"/>
      <c r="DC4" s="189"/>
      <c r="DD4" s="189"/>
      <c r="DE4" s="189"/>
      <c r="DF4" s="189"/>
      <c r="DG4" s="189"/>
      <c r="DH4" s="189"/>
      <c r="DI4" s="189"/>
      <c r="DJ4" s="189"/>
      <c r="DK4" s="189"/>
      <c r="DL4" s="189"/>
      <c r="DM4" s="189"/>
      <c r="DN4" s="189"/>
      <c r="DO4" s="189"/>
      <c r="DP4" s="189"/>
      <c r="DQ4" s="189"/>
      <c r="DR4" s="189"/>
      <c r="DS4" s="189"/>
      <c r="DT4" s="189"/>
      <c r="DU4" s="189"/>
      <c r="DV4" s="189"/>
      <c r="DW4" s="189"/>
      <c r="DX4" s="189"/>
      <c r="DY4" s="189"/>
      <c r="DZ4" s="189"/>
      <c r="EA4" s="189"/>
      <c r="EB4" s="189"/>
      <c r="EC4" s="189"/>
      <c r="ED4" s="189"/>
      <c r="EE4" s="189"/>
      <c r="EF4" s="189"/>
      <c r="EG4" s="189"/>
      <c r="EH4" s="189"/>
      <c r="EI4" s="189"/>
      <c r="EJ4" s="189"/>
      <c r="EK4" s="189"/>
      <c r="EL4" s="189"/>
      <c r="EM4" s="189"/>
      <c r="EN4" s="189"/>
      <c r="EO4" s="189"/>
      <c r="EP4" s="189"/>
      <c r="EQ4" s="189"/>
      <c r="ER4" s="189"/>
      <c r="ES4" s="189"/>
      <c r="ET4" s="189"/>
      <c r="EU4" s="189"/>
      <c r="EV4" s="189"/>
      <c r="EW4" s="189"/>
      <c r="EX4" s="189"/>
      <c r="EY4" s="189"/>
      <c r="EZ4" s="189"/>
      <c r="FA4" s="189"/>
      <c r="FB4" s="189"/>
      <c r="FC4" s="189"/>
      <c r="FD4" s="189"/>
      <c r="FE4" s="189"/>
      <c r="FF4" s="189"/>
      <c r="FG4" s="189"/>
      <c r="FH4" s="189"/>
      <c r="FI4" s="189"/>
      <c r="FJ4" s="189"/>
      <c r="FK4" s="189"/>
      <c r="FL4" s="189"/>
      <c r="FM4" s="189"/>
      <c r="FN4" s="189"/>
      <c r="FO4" s="189"/>
      <c r="FP4" s="189"/>
      <c r="FQ4" s="189"/>
      <c r="FR4" s="189"/>
      <c r="FS4" s="189"/>
      <c r="FT4" s="189"/>
      <c r="FU4" s="189"/>
      <c r="FV4" s="189"/>
      <c r="FW4" s="189"/>
      <c r="FX4" s="189"/>
      <c r="FY4" s="189"/>
      <c r="FZ4" s="189"/>
      <c r="GA4" s="189"/>
      <c r="GB4" s="189"/>
      <c r="GC4" s="189"/>
      <c r="GD4" s="189"/>
      <c r="GE4" s="189"/>
      <c r="GF4" s="189"/>
      <c r="GG4" s="189"/>
      <c r="GH4" s="189"/>
      <c r="GI4" s="189"/>
      <c r="GJ4" s="189"/>
      <c r="GK4" s="189"/>
      <c r="GL4" s="189"/>
      <c r="GM4" s="189"/>
      <c r="GN4" s="189"/>
      <c r="GO4" s="189"/>
      <c r="GP4" s="189"/>
      <c r="GQ4" s="189"/>
      <c r="GR4" s="189"/>
      <c r="GS4" s="189"/>
      <c r="GT4" s="189"/>
      <c r="GU4" s="189"/>
      <c r="GV4" s="189"/>
      <c r="GW4" s="189"/>
      <c r="GX4" s="189"/>
      <c r="GY4" s="189"/>
      <c r="GZ4" s="189"/>
      <c r="HA4" s="189"/>
      <c r="HB4" s="189"/>
      <c r="HC4" s="189"/>
      <c r="HD4" s="189"/>
      <c r="HE4" s="189"/>
      <c r="HF4" s="189"/>
      <c r="HG4" s="189"/>
      <c r="HH4" s="189"/>
      <c r="HI4" s="189"/>
      <c r="HJ4" s="189"/>
      <c r="HK4" s="189"/>
      <c r="HL4" s="189"/>
      <c r="HM4" s="189"/>
      <c r="HN4" s="189"/>
      <c r="HO4" s="189"/>
      <c r="HP4" s="189"/>
      <c r="HQ4" s="189"/>
      <c r="HR4" s="189"/>
      <c r="HS4" s="189"/>
      <c r="HT4" s="189"/>
      <c r="HU4" s="189"/>
      <c r="HV4" s="189"/>
      <c r="HW4" s="189"/>
      <c r="HX4" s="189"/>
      <c r="HY4" s="189"/>
      <c r="HZ4" s="189"/>
      <c r="IA4" s="189"/>
      <c r="IB4" s="189"/>
      <c r="IC4" s="189"/>
      <c r="ID4" s="189"/>
      <c r="IE4" s="189"/>
      <c r="IF4" s="189"/>
      <c r="IG4" s="189"/>
      <c r="IH4" s="189"/>
      <c r="II4" s="189"/>
      <c r="IJ4" s="189"/>
      <c r="IK4" s="189"/>
      <c r="IL4" s="189"/>
      <c r="IM4" s="189"/>
      <c r="IN4" s="189"/>
      <c r="IO4" s="189"/>
      <c r="IP4" s="189"/>
      <c r="IQ4" s="189"/>
      <c r="IR4" s="189"/>
    </row>
    <row r="5" spans="1:252" ht="14.25">
      <c r="A5" s="192"/>
      <c r="B5" s="192"/>
      <c r="C5" s="875" t="s">
        <v>174</v>
      </c>
      <c r="D5" s="875"/>
      <c r="E5" s="875"/>
      <c r="F5" s="875"/>
      <c r="G5" s="875"/>
      <c r="H5" s="875"/>
      <c r="I5" s="875"/>
      <c r="J5" s="875"/>
      <c r="K5" s="875"/>
      <c r="L5" s="875"/>
      <c r="M5" s="875"/>
      <c r="N5" s="188"/>
      <c r="O5" s="192"/>
      <c r="P5" s="192"/>
      <c r="Q5" s="188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  <c r="BE5" s="192"/>
      <c r="BF5" s="192"/>
      <c r="BG5" s="192"/>
      <c r="BH5" s="192"/>
      <c r="BI5" s="192"/>
      <c r="BJ5" s="192"/>
      <c r="BK5" s="192"/>
      <c r="BL5" s="192"/>
      <c r="BM5" s="192"/>
      <c r="BN5" s="192"/>
      <c r="BO5" s="192"/>
      <c r="BP5" s="192"/>
      <c r="BQ5" s="192"/>
      <c r="BR5" s="192"/>
      <c r="BS5" s="192"/>
      <c r="BT5" s="192"/>
      <c r="BU5" s="192"/>
      <c r="BV5" s="192"/>
      <c r="BW5" s="192"/>
      <c r="BX5" s="192"/>
      <c r="BY5" s="192"/>
      <c r="BZ5" s="192"/>
      <c r="CA5" s="192"/>
      <c r="CB5" s="192"/>
      <c r="CC5" s="192"/>
      <c r="CD5" s="192"/>
      <c r="CE5" s="192"/>
      <c r="CF5" s="192"/>
      <c r="CG5" s="192"/>
      <c r="CH5" s="192"/>
      <c r="CI5" s="192"/>
      <c r="CJ5" s="192"/>
      <c r="CK5" s="192"/>
      <c r="CL5" s="192"/>
      <c r="CM5" s="192"/>
      <c r="CN5" s="192"/>
      <c r="CO5" s="192"/>
      <c r="CP5" s="192"/>
      <c r="CQ5" s="192"/>
      <c r="CR5" s="192"/>
      <c r="CS5" s="192"/>
      <c r="CT5" s="192"/>
      <c r="CU5" s="192"/>
      <c r="CV5" s="192"/>
      <c r="CW5" s="192"/>
      <c r="CX5" s="192"/>
      <c r="CY5" s="192"/>
      <c r="CZ5" s="192"/>
      <c r="DA5" s="192"/>
      <c r="DB5" s="192"/>
      <c r="DC5" s="192"/>
      <c r="DD5" s="192"/>
      <c r="DE5" s="192"/>
      <c r="DF5" s="192"/>
      <c r="DG5" s="192"/>
      <c r="DH5" s="192"/>
      <c r="DI5" s="192"/>
      <c r="DJ5" s="192"/>
      <c r="DK5" s="192"/>
      <c r="DL5" s="192"/>
      <c r="DM5" s="192"/>
      <c r="DN5" s="192"/>
      <c r="DO5" s="192"/>
      <c r="DP5" s="192"/>
      <c r="DQ5" s="192"/>
      <c r="DR5" s="192"/>
      <c r="DS5" s="192"/>
      <c r="DT5" s="192"/>
      <c r="DU5" s="192"/>
      <c r="DV5" s="192"/>
      <c r="DW5" s="192"/>
      <c r="DX5" s="192"/>
      <c r="DY5" s="192"/>
      <c r="DZ5" s="192"/>
      <c r="EA5" s="192"/>
      <c r="EB5" s="192"/>
      <c r="EC5" s="192"/>
      <c r="ED5" s="192"/>
      <c r="EE5" s="192"/>
      <c r="EF5" s="192"/>
      <c r="EG5" s="192"/>
      <c r="EH5" s="192"/>
      <c r="EI5" s="192"/>
      <c r="EJ5" s="192"/>
      <c r="EK5" s="192"/>
      <c r="EL5" s="192"/>
      <c r="EM5" s="192"/>
      <c r="EN5" s="192"/>
      <c r="EO5" s="192"/>
      <c r="EP5" s="192"/>
      <c r="EQ5" s="192"/>
      <c r="ER5" s="192"/>
      <c r="ES5" s="192"/>
      <c r="ET5" s="192"/>
      <c r="EU5" s="192"/>
      <c r="EV5" s="192"/>
      <c r="EW5" s="192"/>
      <c r="EX5" s="192"/>
      <c r="EY5" s="192"/>
      <c r="EZ5" s="192"/>
      <c r="FA5" s="192"/>
      <c r="FB5" s="192"/>
      <c r="FC5" s="192"/>
      <c r="FD5" s="192"/>
      <c r="FE5" s="192"/>
      <c r="FF5" s="192"/>
      <c r="FG5" s="192"/>
      <c r="FH5" s="192"/>
      <c r="FI5" s="192"/>
      <c r="FJ5" s="192"/>
      <c r="FK5" s="192"/>
      <c r="FL5" s="192"/>
      <c r="FM5" s="192"/>
      <c r="FN5" s="192"/>
      <c r="FO5" s="192"/>
      <c r="FP5" s="192"/>
      <c r="FQ5" s="192"/>
      <c r="FR5" s="192"/>
      <c r="FS5" s="192"/>
      <c r="FT5" s="192"/>
      <c r="FU5" s="192"/>
      <c r="FV5" s="192"/>
      <c r="FW5" s="192"/>
      <c r="FX5" s="192"/>
      <c r="FY5" s="192"/>
      <c r="FZ5" s="192"/>
      <c r="GA5" s="192"/>
      <c r="GB5" s="192"/>
      <c r="GC5" s="192"/>
      <c r="GD5" s="192"/>
      <c r="GE5" s="192"/>
      <c r="GF5" s="192"/>
      <c r="GG5" s="192"/>
      <c r="GH5" s="192"/>
      <c r="GI5" s="192"/>
      <c r="GJ5" s="192"/>
      <c r="GK5" s="192"/>
      <c r="GL5" s="192"/>
      <c r="GM5" s="192"/>
      <c r="GN5" s="192"/>
      <c r="GO5" s="192"/>
      <c r="GP5" s="192"/>
      <c r="GQ5" s="192"/>
      <c r="GR5" s="192"/>
      <c r="GS5" s="192"/>
      <c r="GT5" s="192"/>
      <c r="GU5" s="192"/>
      <c r="GV5" s="192"/>
      <c r="GW5" s="192"/>
      <c r="GX5" s="192"/>
      <c r="GY5" s="192"/>
      <c r="GZ5" s="192"/>
      <c r="HA5" s="192"/>
      <c r="HB5" s="192"/>
      <c r="HC5" s="192"/>
      <c r="HD5" s="192"/>
      <c r="HE5" s="192"/>
      <c r="HF5" s="192"/>
      <c r="HG5" s="192"/>
      <c r="HH5" s="192"/>
      <c r="HI5" s="192"/>
      <c r="HJ5" s="192"/>
      <c r="HK5" s="192"/>
      <c r="HL5" s="192"/>
      <c r="HM5" s="192"/>
      <c r="HN5" s="192"/>
      <c r="HO5" s="192"/>
      <c r="HP5" s="192"/>
      <c r="HQ5" s="192"/>
      <c r="HR5" s="192"/>
      <c r="HS5" s="192"/>
      <c r="HT5" s="192"/>
      <c r="HU5" s="192"/>
      <c r="HV5" s="192"/>
      <c r="HW5" s="192"/>
      <c r="HX5" s="192"/>
      <c r="HY5" s="192"/>
      <c r="HZ5" s="192"/>
      <c r="IA5" s="192"/>
      <c r="IB5" s="192"/>
      <c r="IC5" s="192"/>
      <c r="ID5" s="192"/>
      <c r="IE5" s="192"/>
      <c r="IF5" s="192"/>
      <c r="IG5" s="192"/>
      <c r="IH5" s="192"/>
      <c r="II5" s="192"/>
      <c r="IJ5" s="192"/>
      <c r="IK5" s="192"/>
      <c r="IL5" s="192"/>
      <c r="IM5" s="192"/>
      <c r="IN5" s="192"/>
      <c r="IO5" s="192"/>
      <c r="IP5" s="192"/>
      <c r="IQ5" s="192"/>
      <c r="IR5" s="192"/>
    </row>
    <row r="6" spans="1:252" ht="13.5">
      <c r="A6" s="107"/>
      <c r="B6" s="107"/>
      <c r="C6" s="107"/>
      <c r="D6" s="10"/>
      <c r="E6" s="10"/>
      <c r="F6" s="10"/>
      <c r="G6" s="190"/>
      <c r="H6" s="190"/>
      <c r="I6" s="190"/>
      <c r="J6" s="190"/>
      <c r="K6" s="190"/>
      <c r="L6" s="190"/>
      <c r="M6" s="190"/>
      <c r="N6" s="188"/>
      <c r="O6" s="190"/>
      <c r="P6" s="190"/>
      <c r="Q6" s="188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7"/>
      <c r="IK6" s="107"/>
      <c r="IL6" s="107"/>
      <c r="IM6" s="107"/>
      <c r="IN6" s="107"/>
      <c r="IO6" s="107"/>
      <c r="IP6" s="107"/>
      <c r="IQ6" s="107"/>
      <c r="IR6" s="107"/>
    </row>
    <row r="7" spans="1:252" ht="14.25">
      <c r="A7" s="192"/>
      <c r="B7" s="192"/>
      <c r="C7" s="875" t="s">
        <v>338</v>
      </c>
      <c r="D7" s="875"/>
      <c r="E7" s="875"/>
      <c r="F7" s="875"/>
      <c r="G7" s="875"/>
      <c r="H7" s="875"/>
      <c r="I7" s="875"/>
      <c r="J7" s="875"/>
      <c r="K7" s="875"/>
      <c r="L7" s="875"/>
      <c r="M7" s="875"/>
      <c r="N7" s="188"/>
      <c r="O7" s="192"/>
      <c r="P7" s="192"/>
      <c r="Q7" s="188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/>
      <c r="CD7" s="192"/>
      <c r="CE7" s="192"/>
      <c r="CF7" s="192"/>
      <c r="CG7" s="192"/>
      <c r="CH7" s="192"/>
      <c r="CI7" s="192"/>
      <c r="CJ7" s="192"/>
      <c r="CK7" s="192"/>
      <c r="CL7" s="192"/>
      <c r="CM7" s="192"/>
      <c r="CN7" s="192"/>
      <c r="CO7" s="192"/>
      <c r="CP7" s="192"/>
      <c r="CQ7" s="192"/>
      <c r="CR7" s="192"/>
      <c r="CS7" s="192"/>
      <c r="CT7" s="192"/>
      <c r="CU7" s="192"/>
      <c r="CV7" s="192"/>
      <c r="CW7" s="192"/>
      <c r="CX7" s="192"/>
      <c r="CY7" s="192"/>
      <c r="CZ7" s="192"/>
      <c r="DA7" s="192"/>
      <c r="DB7" s="192"/>
      <c r="DC7" s="192"/>
      <c r="DD7" s="192"/>
      <c r="DE7" s="192"/>
      <c r="DF7" s="192"/>
      <c r="DG7" s="192"/>
      <c r="DH7" s="192"/>
      <c r="DI7" s="192"/>
      <c r="DJ7" s="192"/>
      <c r="DK7" s="192"/>
      <c r="DL7" s="192"/>
      <c r="DM7" s="192"/>
      <c r="DN7" s="192"/>
      <c r="DO7" s="192"/>
      <c r="DP7" s="192"/>
      <c r="DQ7" s="192"/>
      <c r="DR7" s="192"/>
      <c r="DS7" s="192"/>
      <c r="DT7" s="192"/>
      <c r="DU7" s="192"/>
      <c r="DV7" s="192"/>
      <c r="DW7" s="192"/>
      <c r="DX7" s="192"/>
      <c r="DY7" s="192"/>
      <c r="DZ7" s="192"/>
      <c r="EA7" s="192"/>
      <c r="EB7" s="192"/>
      <c r="EC7" s="192"/>
      <c r="ED7" s="192"/>
      <c r="EE7" s="192"/>
      <c r="EF7" s="192"/>
      <c r="EG7" s="192"/>
      <c r="EH7" s="192"/>
      <c r="EI7" s="192"/>
      <c r="EJ7" s="192"/>
      <c r="EK7" s="192"/>
      <c r="EL7" s="192"/>
      <c r="EM7" s="192"/>
      <c r="EN7" s="192"/>
      <c r="EO7" s="192"/>
      <c r="EP7" s="192"/>
      <c r="EQ7" s="192"/>
      <c r="ER7" s="192"/>
      <c r="ES7" s="192"/>
      <c r="ET7" s="192"/>
      <c r="EU7" s="192"/>
      <c r="EV7" s="192"/>
      <c r="EW7" s="192"/>
      <c r="EX7" s="192"/>
      <c r="EY7" s="192"/>
      <c r="EZ7" s="192"/>
      <c r="FA7" s="192"/>
      <c r="FB7" s="192"/>
      <c r="FC7" s="192"/>
      <c r="FD7" s="192"/>
      <c r="FE7" s="192"/>
      <c r="FF7" s="192"/>
      <c r="FG7" s="192"/>
      <c r="FH7" s="192"/>
      <c r="FI7" s="192"/>
      <c r="FJ7" s="192"/>
      <c r="FK7" s="192"/>
      <c r="FL7" s="192"/>
      <c r="FM7" s="192"/>
      <c r="FN7" s="192"/>
      <c r="FO7" s="192"/>
      <c r="FP7" s="192"/>
      <c r="FQ7" s="192"/>
      <c r="FR7" s="192"/>
      <c r="FS7" s="192"/>
      <c r="FT7" s="192"/>
      <c r="FU7" s="192"/>
      <c r="FV7" s="192"/>
      <c r="FW7" s="192"/>
      <c r="FX7" s="192"/>
      <c r="FY7" s="192"/>
      <c r="FZ7" s="192"/>
      <c r="GA7" s="192"/>
      <c r="GB7" s="192"/>
      <c r="GC7" s="192"/>
      <c r="GD7" s="192"/>
      <c r="GE7" s="192"/>
      <c r="GF7" s="192"/>
      <c r="GG7" s="192"/>
      <c r="GH7" s="192"/>
      <c r="GI7" s="192"/>
      <c r="GJ7" s="192"/>
      <c r="GK7" s="192"/>
      <c r="GL7" s="192"/>
      <c r="GM7" s="192"/>
      <c r="GN7" s="192"/>
      <c r="GO7" s="192"/>
      <c r="GP7" s="192"/>
      <c r="GQ7" s="192"/>
      <c r="GR7" s="192"/>
      <c r="GS7" s="192"/>
      <c r="GT7" s="192"/>
      <c r="GU7" s="192"/>
      <c r="GV7" s="192"/>
      <c r="GW7" s="192"/>
      <c r="GX7" s="192"/>
      <c r="GY7" s="192"/>
      <c r="GZ7" s="192"/>
      <c r="HA7" s="192"/>
      <c r="HB7" s="192"/>
      <c r="HC7" s="192"/>
      <c r="HD7" s="192"/>
      <c r="HE7" s="192"/>
      <c r="HF7" s="192"/>
      <c r="HG7" s="192"/>
      <c r="HH7" s="192"/>
      <c r="HI7" s="192"/>
      <c r="HJ7" s="192"/>
      <c r="HK7" s="192"/>
      <c r="HL7" s="192"/>
      <c r="HM7" s="192"/>
      <c r="HN7" s="192"/>
      <c r="HO7" s="192"/>
      <c r="HP7" s="192"/>
      <c r="HQ7" s="192"/>
      <c r="HR7" s="192"/>
      <c r="HS7" s="192"/>
      <c r="HT7" s="192"/>
      <c r="HU7" s="192"/>
      <c r="HV7" s="192"/>
      <c r="HW7" s="192"/>
      <c r="HX7" s="192"/>
      <c r="HY7" s="192"/>
      <c r="HZ7" s="192"/>
      <c r="IA7" s="192"/>
      <c r="IB7" s="192"/>
      <c r="IC7" s="192"/>
      <c r="ID7" s="192"/>
      <c r="IE7" s="192"/>
      <c r="IF7" s="192"/>
      <c r="IG7" s="192"/>
      <c r="IH7" s="192"/>
      <c r="II7" s="192"/>
      <c r="IJ7" s="192"/>
      <c r="IK7" s="192"/>
      <c r="IL7" s="192"/>
      <c r="IM7" s="192"/>
      <c r="IN7" s="192"/>
      <c r="IO7" s="192"/>
      <c r="IP7" s="192"/>
      <c r="IQ7" s="192"/>
      <c r="IR7" s="192"/>
    </row>
    <row r="8" spans="1:252" ht="31.5" customHeight="1">
      <c r="A8" s="192"/>
      <c r="B8" s="192"/>
      <c r="C8" s="893" t="s">
        <v>588</v>
      </c>
      <c r="D8" s="893"/>
      <c r="E8" s="893"/>
      <c r="F8" s="893"/>
      <c r="G8" s="893"/>
      <c r="H8" s="893"/>
      <c r="I8" s="893"/>
      <c r="J8" s="893"/>
      <c r="K8" s="893"/>
      <c r="L8" s="893"/>
      <c r="M8" s="893"/>
      <c r="N8" s="188"/>
      <c r="O8" s="192"/>
      <c r="P8" s="192"/>
      <c r="Q8" s="188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/>
      <c r="CV8" s="192"/>
      <c r="CW8" s="192"/>
      <c r="CX8" s="192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2"/>
      <c r="DJ8" s="192"/>
      <c r="DK8" s="192"/>
      <c r="DL8" s="192"/>
      <c r="DM8" s="192"/>
      <c r="DN8" s="192"/>
      <c r="DO8" s="192"/>
      <c r="DP8" s="192"/>
      <c r="DQ8" s="192"/>
      <c r="DR8" s="192"/>
      <c r="DS8" s="192"/>
      <c r="DT8" s="192"/>
      <c r="DU8" s="192"/>
      <c r="DV8" s="192"/>
      <c r="DW8" s="192"/>
      <c r="DX8" s="192"/>
      <c r="DY8" s="192"/>
      <c r="DZ8" s="192"/>
      <c r="EA8" s="192"/>
      <c r="EB8" s="192"/>
      <c r="EC8" s="192"/>
      <c r="ED8" s="192"/>
      <c r="EE8" s="192"/>
      <c r="EF8" s="192"/>
      <c r="EG8" s="192"/>
      <c r="EH8" s="192"/>
      <c r="EI8" s="192"/>
      <c r="EJ8" s="192"/>
      <c r="EK8" s="192"/>
      <c r="EL8" s="192"/>
      <c r="EM8" s="192"/>
      <c r="EN8" s="192"/>
      <c r="EO8" s="192"/>
      <c r="EP8" s="192"/>
      <c r="EQ8" s="192"/>
      <c r="ER8" s="192"/>
      <c r="ES8" s="192"/>
      <c r="ET8" s="192"/>
      <c r="EU8" s="192"/>
      <c r="EV8" s="192"/>
      <c r="EW8" s="192"/>
      <c r="EX8" s="192"/>
      <c r="EY8" s="192"/>
      <c r="EZ8" s="192"/>
      <c r="FA8" s="192"/>
      <c r="FB8" s="192"/>
      <c r="FC8" s="192"/>
      <c r="FD8" s="192"/>
      <c r="FE8" s="192"/>
      <c r="FF8" s="192"/>
      <c r="FG8" s="192"/>
      <c r="FH8" s="192"/>
      <c r="FI8" s="192"/>
      <c r="FJ8" s="192"/>
      <c r="FK8" s="192"/>
      <c r="FL8" s="192"/>
      <c r="FM8" s="192"/>
      <c r="FN8" s="192"/>
      <c r="FO8" s="192"/>
      <c r="FP8" s="192"/>
      <c r="FQ8" s="192"/>
      <c r="FR8" s="192"/>
      <c r="FS8" s="192"/>
      <c r="FT8" s="192"/>
      <c r="FU8" s="192"/>
      <c r="FV8" s="192"/>
      <c r="FW8" s="192"/>
      <c r="FX8" s="192"/>
      <c r="FY8" s="192"/>
      <c r="FZ8" s="192"/>
      <c r="GA8" s="192"/>
      <c r="GB8" s="192"/>
      <c r="GC8" s="192"/>
      <c r="GD8" s="192"/>
      <c r="GE8" s="192"/>
      <c r="GF8" s="192"/>
      <c r="GG8" s="192"/>
      <c r="GH8" s="192"/>
      <c r="GI8" s="192"/>
      <c r="GJ8" s="192"/>
      <c r="GK8" s="192"/>
      <c r="GL8" s="192"/>
      <c r="GM8" s="192"/>
      <c r="GN8" s="192"/>
      <c r="GO8" s="192"/>
      <c r="GP8" s="192"/>
      <c r="GQ8" s="192"/>
      <c r="GR8" s="192"/>
      <c r="GS8" s="192"/>
      <c r="GT8" s="192"/>
      <c r="GU8" s="192"/>
      <c r="GV8" s="192"/>
      <c r="GW8" s="192"/>
      <c r="GX8" s="192"/>
      <c r="GY8" s="192"/>
      <c r="GZ8" s="192"/>
      <c r="HA8" s="192"/>
      <c r="HB8" s="192"/>
      <c r="HC8" s="192"/>
      <c r="HD8" s="192"/>
      <c r="HE8" s="192"/>
      <c r="HF8" s="192"/>
      <c r="HG8" s="192"/>
      <c r="HH8" s="192"/>
      <c r="HI8" s="192"/>
      <c r="HJ8" s="192"/>
      <c r="HK8" s="192"/>
      <c r="HL8" s="192"/>
      <c r="HM8" s="192"/>
      <c r="HN8" s="192"/>
      <c r="HO8" s="192"/>
      <c r="HP8" s="192"/>
      <c r="HQ8" s="192"/>
      <c r="HR8" s="192"/>
      <c r="HS8" s="192"/>
      <c r="HT8" s="192"/>
      <c r="HU8" s="192"/>
      <c r="HV8" s="192"/>
      <c r="HW8" s="192"/>
      <c r="HX8" s="192"/>
      <c r="HY8" s="192"/>
      <c r="HZ8" s="192"/>
      <c r="IA8" s="192"/>
      <c r="IB8" s="192"/>
      <c r="IC8" s="192"/>
      <c r="ID8" s="192"/>
      <c r="IE8" s="192"/>
      <c r="IF8" s="192"/>
      <c r="IG8" s="192"/>
      <c r="IH8" s="192"/>
      <c r="II8" s="192"/>
      <c r="IJ8" s="192"/>
      <c r="IK8" s="192"/>
      <c r="IL8" s="192"/>
      <c r="IM8" s="192"/>
      <c r="IN8" s="192"/>
      <c r="IO8" s="192"/>
      <c r="IP8" s="192"/>
      <c r="IQ8" s="192"/>
      <c r="IR8" s="192"/>
    </row>
    <row r="9" spans="1:252" ht="14.25">
      <c r="A9" s="192"/>
      <c r="B9" s="192"/>
      <c r="C9" s="192"/>
      <c r="D9" s="40"/>
      <c r="E9" s="40"/>
      <c r="F9" s="40"/>
      <c r="G9" s="193"/>
      <c r="H9" s="193"/>
      <c r="I9" s="193"/>
      <c r="J9" s="193"/>
      <c r="K9" s="193"/>
      <c r="L9" s="193"/>
      <c r="M9" s="193"/>
      <c r="N9" s="192"/>
      <c r="O9" s="193"/>
      <c r="P9" s="193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2"/>
      <c r="CG9" s="192"/>
      <c r="CH9" s="192"/>
      <c r="CI9" s="192"/>
      <c r="CJ9" s="192"/>
      <c r="CK9" s="192"/>
      <c r="CL9" s="192"/>
      <c r="CM9" s="192"/>
      <c r="CN9" s="192"/>
      <c r="CO9" s="192"/>
      <c r="CP9" s="192"/>
      <c r="CQ9" s="192"/>
      <c r="CR9" s="192"/>
      <c r="CS9" s="192"/>
      <c r="CT9" s="192"/>
      <c r="CU9" s="192"/>
      <c r="CV9" s="192"/>
      <c r="CW9" s="192"/>
      <c r="CX9" s="192"/>
      <c r="CY9" s="192"/>
      <c r="CZ9" s="192"/>
      <c r="DA9" s="192"/>
      <c r="DB9" s="192"/>
      <c r="DC9" s="192"/>
      <c r="DD9" s="192"/>
      <c r="DE9" s="192"/>
      <c r="DF9" s="192"/>
      <c r="DG9" s="192"/>
      <c r="DH9" s="192"/>
      <c r="DI9" s="192"/>
      <c r="DJ9" s="192"/>
      <c r="DK9" s="192"/>
      <c r="DL9" s="192"/>
      <c r="DM9" s="192"/>
      <c r="DN9" s="192"/>
      <c r="DO9" s="192"/>
      <c r="DP9" s="192"/>
      <c r="DQ9" s="192"/>
      <c r="DR9" s="192"/>
      <c r="DS9" s="192"/>
      <c r="DT9" s="192"/>
      <c r="DU9" s="192"/>
      <c r="DV9" s="192"/>
      <c r="DW9" s="192"/>
      <c r="DX9" s="192"/>
      <c r="DY9" s="192"/>
      <c r="DZ9" s="192"/>
      <c r="EA9" s="192"/>
      <c r="EB9" s="192"/>
      <c r="EC9" s="192"/>
      <c r="ED9" s="192"/>
      <c r="EE9" s="192"/>
      <c r="EF9" s="192"/>
      <c r="EG9" s="192"/>
      <c r="EH9" s="192"/>
      <c r="EI9" s="192"/>
      <c r="EJ9" s="192"/>
      <c r="EK9" s="192"/>
      <c r="EL9" s="192"/>
      <c r="EM9" s="192"/>
      <c r="EN9" s="192"/>
      <c r="EO9" s="192"/>
      <c r="EP9" s="192"/>
      <c r="EQ9" s="192"/>
      <c r="ER9" s="192"/>
      <c r="ES9" s="192"/>
      <c r="ET9" s="192"/>
      <c r="EU9" s="192"/>
      <c r="EV9" s="192"/>
      <c r="EW9" s="192"/>
      <c r="EX9" s="192"/>
      <c r="EY9" s="192"/>
      <c r="EZ9" s="192"/>
      <c r="FA9" s="192"/>
      <c r="FB9" s="192"/>
      <c r="FC9" s="192"/>
      <c r="FD9" s="192"/>
      <c r="FE9" s="192"/>
      <c r="FF9" s="192"/>
      <c r="FG9" s="192"/>
      <c r="FH9" s="192"/>
      <c r="FI9" s="192"/>
      <c r="FJ9" s="192"/>
      <c r="FK9" s="192"/>
      <c r="FL9" s="192"/>
      <c r="FM9" s="192"/>
      <c r="FN9" s="192"/>
      <c r="FO9" s="192"/>
      <c r="FP9" s="192"/>
      <c r="FQ9" s="192"/>
      <c r="FR9" s="192"/>
      <c r="FS9" s="192"/>
      <c r="FT9" s="192"/>
      <c r="FU9" s="192"/>
      <c r="FV9" s="192"/>
      <c r="FW9" s="192"/>
      <c r="FX9" s="192"/>
      <c r="FY9" s="192"/>
      <c r="FZ9" s="192"/>
      <c r="GA9" s="192"/>
      <c r="GB9" s="192"/>
      <c r="GC9" s="192"/>
      <c r="GD9" s="192"/>
      <c r="GE9" s="192"/>
      <c r="GF9" s="192"/>
      <c r="GG9" s="192"/>
      <c r="GH9" s="192"/>
      <c r="GI9" s="192"/>
      <c r="GJ9" s="192"/>
      <c r="GK9" s="192"/>
      <c r="GL9" s="192"/>
      <c r="GM9" s="192"/>
      <c r="GN9" s="192"/>
      <c r="GO9" s="192"/>
      <c r="GP9" s="192"/>
      <c r="GQ9" s="192"/>
      <c r="GR9" s="192"/>
      <c r="GS9" s="192"/>
      <c r="GT9" s="192"/>
      <c r="GU9" s="192"/>
      <c r="GV9" s="192"/>
      <c r="GW9" s="192"/>
      <c r="GX9" s="192"/>
      <c r="GY9" s="192"/>
      <c r="GZ9" s="192"/>
      <c r="HA9" s="192"/>
      <c r="HB9" s="192"/>
      <c r="HC9" s="192"/>
      <c r="HD9" s="192"/>
      <c r="HE9" s="192"/>
      <c r="HF9" s="192"/>
      <c r="HG9" s="192"/>
      <c r="HH9" s="192"/>
      <c r="HI9" s="192"/>
      <c r="HJ9" s="192"/>
      <c r="HK9" s="192"/>
      <c r="HL9" s="192"/>
      <c r="HM9" s="192"/>
      <c r="HN9" s="192"/>
      <c r="HO9" s="192"/>
      <c r="HP9" s="192"/>
      <c r="HQ9" s="192"/>
      <c r="HR9" s="192"/>
      <c r="HS9" s="192"/>
      <c r="HT9" s="192"/>
      <c r="HU9" s="192"/>
      <c r="HV9" s="192"/>
      <c r="HW9" s="192"/>
      <c r="HX9" s="192"/>
      <c r="HY9" s="192"/>
      <c r="HZ9" s="192"/>
      <c r="IA9" s="192"/>
      <c r="IB9" s="192"/>
      <c r="IC9" s="192"/>
      <c r="ID9" s="192"/>
      <c r="IE9" s="192"/>
      <c r="IF9" s="192"/>
      <c r="IG9" s="192"/>
      <c r="IH9" s="192"/>
      <c r="II9" s="192"/>
      <c r="IJ9" s="192"/>
      <c r="IK9" s="192"/>
      <c r="IL9" s="192"/>
      <c r="IM9" s="192"/>
      <c r="IN9" s="192"/>
      <c r="IO9" s="192"/>
      <c r="IP9" s="192"/>
      <c r="IQ9" s="192"/>
      <c r="IR9" s="192"/>
    </row>
    <row r="10" spans="1:252" ht="15" thickBot="1">
      <c r="A10" s="192"/>
      <c r="B10" s="192"/>
      <c r="C10" s="194"/>
      <c r="D10" s="40"/>
      <c r="E10" s="40"/>
      <c r="F10" s="40"/>
      <c r="G10" s="193"/>
      <c r="H10" s="193"/>
      <c r="I10" s="193"/>
      <c r="J10" s="193"/>
      <c r="K10" s="193"/>
      <c r="L10" s="193"/>
      <c r="M10" s="193"/>
      <c r="N10" s="192"/>
      <c r="O10" s="193"/>
      <c r="P10" s="193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192"/>
      <c r="CD10" s="192"/>
      <c r="CE10" s="192"/>
      <c r="CF10" s="192"/>
      <c r="CG10" s="192"/>
      <c r="CH10" s="192"/>
      <c r="CI10" s="192"/>
      <c r="CJ10" s="192"/>
      <c r="CK10" s="192"/>
      <c r="CL10" s="192"/>
      <c r="CM10" s="192"/>
      <c r="CN10" s="192"/>
      <c r="CO10" s="192"/>
      <c r="CP10" s="192"/>
      <c r="CQ10" s="192"/>
      <c r="CR10" s="192"/>
      <c r="CS10" s="192"/>
      <c r="CT10" s="192"/>
      <c r="CU10" s="192"/>
      <c r="CV10" s="192"/>
      <c r="CW10" s="192"/>
      <c r="CX10" s="192"/>
      <c r="CY10" s="192"/>
      <c r="CZ10" s="192"/>
      <c r="DA10" s="192"/>
      <c r="DB10" s="192"/>
      <c r="DC10" s="192"/>
      <c r="DD10" s="192"/>
      <c r="DE10" s="192"/>
      <c r="DF10" s="192"/>
      <c r="DG10" s="192"/>
      <c r="DH10" s="192"/>
      <c r="DI10" s="192"/>
      <c r="DJ10" s="192"/>
      <c r="DK10" s="192"/>
      <c r="DL10" s="192"/>
      <c r="DM10" s="192"/>
      <c r="DN10" s="192"/>
      <c r="DO10" s="192"/>
      <c r="DP10" s="192"/>
      <c r="DQ10" s="192"/>
      <c r="DR10" s="192"/>
      <c r="DS10" s="192"/>
      <c r="DT10" s="192"/>
      <c r="DU10" s="192"/>
      <c r="DV10" s="192"/>
      <c r="DW10" s="192"/>
      <c r="DX10" s="192"/>
      <c r="DY10" s="192"/>
      <c r="DZ10" s="192"/>
      <c r="EA10" s="192"/>
      <c r="EB10" s="192"/>
      <c r="EC10" s="192"/>
      <c r="ED10" s="192"/>
      <c r="EE10" s="192"/>
      <c r="EF10" s="192"/>
      <c r="EG10" s="192"/>
      <c r="EH10" s="192"/>
      <c r="EI10" s="192"/>
      <c r="EJ10" s="192"/>
      <c r="EK10" s="192"/>
      <c r="EL10" s="192"/>
      <c r="EM10" s="192"/>
      <c r="EN10" s="192"/>
      <c r="EO10" s="192"/>
      <c r="EP10" s="192"/>
      <c r="EQ10" s="192"/>
      <c r="ER10" s="192"/>
      <c r="ES10" s="192"/>
      <c r="ET10" s="192"/>
      <c r="EU10" s="192"/>
      <c r="EV10" s="192"/>
      <c r="EW10" s="192"/>
      <c r="EX10" s="192"/>
      <c r="EY10" s="192"/>
      <c r="EZ10" s="192"/>
      <c r="FA10" s="192"/>
      <c r="FB10" s="192"/>
      <c r="FC10" s="192"/>
      <c r="FD10" s="192"/>
      <c r="FE10" s="192"/>
      <c r="FF10" s="192"/>
      <c r="FG10" s="192"/>
      <c r="FH10" s="192"/>
      <c r="FI10" s="192"/>
      <c r="FJ10" s="192"/>
      <c r="FK10" s="192"/>
      <c r="FL10" s="192"/>
      <c r="FM10" s="192"/>
      <c r="FN10" s="192"/>
      <c r="FO10" s="192"/>
      <c r="FP10" s="192"/>
      <c r="FQ10" s="192"/>
      <c r="FR10" s="192"/>
      <c r="FS10" s="192"/>
      <c r="FT10" s="192"/>
      <c r="FU10" s="192"/>
      <c r="FV10" s="192"/>
      <c r="FW10" s="192"/>
      <c r="FX10" s="192"/>
      <c r="FY10" s="192"/>
      <c r="FZ10" s="192"/>
      <c r="GA10" s="192"/>
      <c r="GB10" s="192"/>
      <c r="GC10" s="192"/>
      <c r="GD10" s="192"/>
      <c r="GE10" s="192"/>
      <c r="GF10" s="192"/>
      <c r="GG10" s="192"/>
      <c r="GH10" s="192"/>
      <c r="GI10" s="192"/>
      <c r="GJ10" s="192"/>
      <c r="GK10" s="192"/>
      <c r="GL10" s="192"/>
      <c r="GM10" s="192"/>
      <c r="GN10" s="192"/>
      <c r="GO10" s="192"/>
      <c r="GP10" s="192"/>
      <c r="GQ10" s="192"/>
      <c r="GR10" s="192"/>
      <c r="GS10" s="192"/>
      <c r="GT10" s="192"/>
      <c r="GU10" s="192"/>
      <c r="GV10" s="192"/>
      <c r="GW10" s="192"/>
      <c r="GX10" s="192"/>
      <c r="GY10" s="192"/>
      <c r="GZ10" s="192"/>
      <c r="HA10" s="192"/>
      <c r="HB10" s="192"/>
      <c r="HC10" s="192"/>
      <c r="HD10" s="192"/>
      <c r="HE10" s="192"/>
      <c r="HF10" s="192"/>
      <c r="HG10" s="192"/>
      <c r="HH10" s="192"/>
      <c r="HI10" s="192"/>
      <c r="HJ10" s="192"/>
      <c r="HK10" s="192"/>
      <c r="HL10" s="192"/>
      <c r="HM10" s="192"/>
      <c r="HN10" s="192"/>
      <c r="HO10" s="192"/>
      <c r="HP10" s="192"/>
      <c r="HQ10" s="192"/>
      <c r="HR10" s="192"/>
      <c r="HS10" s="192"/>
      <c r="HT10" s="192"/>
      <c r="HU10" s="192"/>
      <c r="HV10" s="192"/>
      <c r="HW10" s="192"/>
      <c r="HX10" s="192"/>
      <c r="HY10" s="192"/>
      <c r="HZ10" s="192"/>
      <c r="IA10" s="192"/>
      <c r="IB10" s="192"/>
      <c r="IC10" s="192"/>
      <c r="ID10" s="192"/>
      <c r="IE10" s="192"/>
      <c r="IF10" s="192"/>
      <c r="IG10" s="192"/>
      <c r="IH10" s="192"/>
      <c r="II10" s="192"/>
      <c r="IJ10" s="192"/>
      <c r="IK10" s="192"/>
      <c r="IL10" s="192"/>
      <c r="IM10" s="192"/>
      <c r="IN10" s="192"/>
      <c r="IO10" s="192"/>
      <c r="IP10" s="192"/>
      <c r="IQ10" s="192"/>
      <c r="IR10" s="192"/>
    </row>
    <row r="11" spans="1:252" ht="41.25" thickBot="1">
      <c r="A11" s="714"/>
      <c r="B11" s="714"/>
      <c r="C11" s="714"/>
      <c r="D11" s="716"/>
      <c r="E11" s="717" t="s">
        <v>574</v>
      </c>
      <c r="F11" s="206"/>
      <c r="G11" s="891" t="s">
        <v>589</v>
      </c>
      <c r="H11" s="891"/>
      <c r="I11" s="891"/>
      <c r="J11" s="891"/>
      <c r="K11" s="892"/>
      <c r="L11" s="888" t="s">
        <v>520</v>
      </c>
      <c r="M11" s="889"/>
      <c r="N11" s="890"/>
      <c r="O11" s="888" t="s">
        <v>511</v>
      </c>
      <c r="P11" s="889"/>
      <c r="Q11" s="890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/>
      <c r="GR11" s="107"/>
      <c r="GS11" s="107"/>
      <c r="GT11" s="107"/>
      <c r="GU11" s="107"/>
      <c r="GV11" s="107"/>
      <c r="GW11" s="107"/>
      <c r="GX11" s="107"/>
      <c r="GY11" s="107"/>
      <c r="GZ11" s="107"/>
      <c r="HA11" s="107"/>
      <c r="HB11" s="107"/>
      <c r="HC11" s="107"/>
      <c r="HD11" s="107"/>
      <c r="HE11" s="107"/>
      <c r="HF11" s="107"/>
      <c r="HG11" s="107"/>
      <c r="HH11" s="107"/>
      <c r="HI11" s="107"/>
      <c r="HJ11" s="107"/>
      <c r="HK11" s="107"/>
      <c r="HL11" s="107"/>
      <c r="HM11" s="107"/>
      <c r="HN11" s="107"/>
      <c r="HO11" s="107"/>
      <c r="HP11" s="107"/>
      <c r="HQ11" s="107"/>
      <c r="HR11" s="107"/>
      <c r="HS11" s="107"/>
      <c r="HT11" s="107"/>
      <c r="HU11" s="107"/>
      <c r="HV11" s="107"/>
      <c r="HW11" s="107"/>
      <c r="HX11" s="107"/>
      <c r="HY11" s="107"/>
      <c r="HZ11" s="107"/>
      <c r="IA11" s="107"/>
      <c r="IB11" s="107"/>
      <c r="IC11" s="107"/>
      <c r="ID11" s="107"/>
      <c r="IE11" s="107"/>
      <c r="IF11" s="107"/>
      <c r="IG11" s="107"/>
      <c r="IH11" s="107"/>
      <c r="II11" s="107"/>
      <c r="IJ11" s="107"/>
      <c r="IK11" s="107"/>
      <c r="IL11" s="107"/>
      <c r="IM11" s="107"/>
      <c r="IN11" s="107"/>
      <c r="IO11" s="107"/>
      <c r="IP11" s="107"/>
      <c r="IQ11" s="107"/>
      <c r="IR11" s="107"/>
    </row>
    <row r="12" spans="1:252" ht="67.5">
      <c r="A12" s="207" t="s">
        <v>571</v>
      </c>
      <c r="B12" s="207" t="s">
        <v>572</v>
      </c>
      <c r="C12" s="207" t="s">
        <v>573</v>
      </c>
      <c r="D12" s="715"/>
      <c r="E12" s="207" t="s">
        <v>575</v>
      </c>
      <c r="F12" s="207" t="s">
        <v>198</v>
      </c>
      <c r="G12" s="208" t="s">
        <v>192</v>
      </c>
      <c r="H12" s="209" t="s">
        <v>199</v>
      </c>
      <c r="I12" s="209" t="s">
        <v>200</v>
      </c>
      <c r="J12" s="209" t="s">
        <v>587</v>
      </c>
      <c r="K12" s="209" t="s">
        <v>586</v>
      </c>
      <c r="L12" s="209" t="s">
        <v>192</v>
      </c>
      <c r="M12" s="209" t="s">
        <v>193</v>
      </c>
      <c r="N12" s="209" t="s">
        <v>194</v>
      </c>
      <c r="O12" s="209" t="s">
        <v>192</v>
      </c>
      <c r="P12" s="209" t="s">
        <v>193</v>
      </c>
      <c r="Q12" s="209" t="s">
        <v>194</v>
      </c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  <c r="BI12" s="210"/>
      <c r="BJ12" s="210"/>
      <c r="BK12" s="210"/>
      <c r="BL12" s="210"/>
      <c r="BM12" s="210"/>
      <c r="BN12" s="210"/>
      <c r="BO12" s="210"/>
      <c r="BP12" s="210"/>
      <c r="BQ12" s="210"/>
      <c r="BR12" s="210"/>
      <c r="BS12" s="210"/>
      <c r="BT12" s="210"/>
      <c r="BU12" s="210"/>
      <c r="BV12" s="210"/>
      <c r="BW12" s="210"/>
      <c r="BX12" s="210"/>
      <c r="BY12" s="210"/>
      <c r="BZ12" s="210"/>
      <c r="CA12" s="210"/>
      <c r="CB12" s="210"/>
      <c r="CC12" s="210"/>
      <c r="CD12" s="210"/>
      <c r="CE12" s="210"/>
      <c r="CF12" s="210"/>
      <c r="CG12" s="210"/>
      <c r="CH12" s="210"/>
      <c r="CI12" s="210"/>
      <c r="CJ12" s="210"/>
      <c r="CK12" s="210"/>
      <c r="CL12" s="210"/>
      <c r="CM12" s="210"/>
      <c r="CN12" s="210"/>
      <c r="CO12" s="210"/>
      <c r="CP12" s="210"/>
      <c r="CQ12" s="210"/>
      <c r="CR12" s="210"/>
      <c r="CS12" s="210"/>
      <c r="CT12" s="210"/>
      <c r="CU12" s="210"/>
      <c r="CV12" s="210"/>
      <c r="CW12" s="210"/>
      <c r="CX12" s="210"/>
      <c r="CY12" s="210"/>
      <c r="CZ12" s="210"/>
      <c r="DA12" s="210"/>
      <c r="DB12" s="210"/>
      <c r="DC12" s="210"/>
      <c r="DD12" s="210"/>
      <c r="DE12" s="210"/>
      <c r="DF12" s="210"/>
      <c r="DG12" s="210"/>
      <c r="DH12" s="210"/>
      <c r="DI12" s="210"/>
      <c r="DJ12" s="210"/>
      <c r="DK12" s="210"/>
      <c r="DL12" s="210"/>
      <c r="DM12" s="210"/>
      <c r="DN12" s="210"/>
      <c r="DO12" s="210"/>
      <c r="DP12" s="210"/>
      <c r="DQ12" s="210"/>
      <c r="DR12" s="210"/>
      <c r="DS12" s="210"/>
      <c r="DT12" s="210"/>
      <c r="DU12" s="210"/>
      <c r="DV12" s="210"/>
      <c r="DW12" s="210"/>
      <c r="DX12" s="210"/>
      <c r="DY12" s="210"/>
      <c r="DZ12" s="210"/>
      <c r="EA12" s="210"/>
      <c r="EB12" s="210"/>
      <c r="EC12" s="210"/>
      <c r="ED12" s="210"/>
      <c r="EE12" s="210"/>
      <c r="EF12" s="210"/>
      <c r="EG12" s="210"/>
      <c r="EH12" s="210"/>
      <c r="EI12" s="210"/>
      <c r="EJ12" s="210"/>
      <c r="EK12" s="210"/>
      <c r="EL12" s="210"/>
      <c r="EM12" s="210"/>
      <c r="EN12" s="210"/>
      <c r="EO12" s="210"/>
      <c r="EP12" s="210"/>
      <c r="EQ12" s="210"/>
      <c r="ER12" s="210"/>
      <c r="ES12" s="210"/>
      <c r="ET12" s="210"/>
      <c r="EU12" s="210"/>
      <c r="EV12" s="210"/>
      <c r="EW12" s="210"/>
      <c r="EX12" s="210"/>
      <c r="EY12" s="210"/>
      <c r="EZ12" s="210"/>
      <c r="FA12" s="210"/>
      <c r="FB12" s="210"/>
      <c r="FC12" s="210"/>
      <c r="FD12" s="210"/>
      <c r="FE12" s="210"/>
      <c r="FF12" s="210"/>
      <c r="FG12" s="210"/>
      <c r="FH12" s="210"/>
      <c r="FI12" s="210"/>
      <c r="FJ12" s="210"/>
      <c r="FK12" s="210"/>
      <c r="FL12" s="210"/>
      <c r="FM12" s="210"/>
      <c r="FN12" s="210"/>
      <c r="FO12" s="210"/>
      <c r="FP12" s="210"/>
      <c r="FQ12" s="210"/>
      <c r="FR12" s="210"/>
      <c r="FS12" s="210"/>
      <c r="FT12" s="210"/>
      <c r="FU12" s="210"/>
      <c r="FV12" s="210"/>
      <c r="FW12" s="210"/>
      <c r="FX12" s="210"/>
      <c r="FY12" s="210"/>
      <c r="FZ12" s="210"/>
      <c r="GA12" s="210"/>
      <c r="GB12" s="210"/>
      <c r="GC12" s="210"/>
      <c r="GD12" s="210"/>
      <c r="GE12" s="210"/>
      <c r="GF12" s="210"/>
      <c r="GG12" s="210"/>
      <c r="GH12" s="210"/>
      <c r="GI12" s="210"/>
      <c r="GJ12" s="210"/>
      <c r="GK12" s="210"/>
      <c r="GL12" s="210"/>
      <c r="GM12" s="210"/>
      <c r="GN12" s="210"/>
      <c r="GO12" s="210"/>
      <c r="GP12" s="210"/>
      <c r="GQ12" s="210"/>
      <c r="GR12" s="210"/>
      <c r="GS12" s="210"/>
      <c r="GT12" s="210"/>
      <c r="GU12" s="210"/>
      <c r="GV12" s="210"/>
      <c r="GW12" s="210"/>
      <c r="GX12" s="210"/>
      <c r="GY12" s="210"/>
      <c r="GZ12" s="210"/>
      <c r="HA12" s="210"/>
      <c r="HB12" s="210"/>
      <c r="HC12" s="210"/>
      <c r="HD12" s="210"/>
      <c r="HE12" s="210"/>
      <c r="HF12" s="210"/>
      <c r="HG12" s="210"/>
      <c r="HH12" s="210"/>
      <c r="HI12" s="210"/>
      <c r="HJ12" s="210"/>
      <c r="HK12" s="210"/>
      <c r="HL12" s="210"/>
      <c r="HM12" s="210"/>
      <c r="HN12" s="210"/>
      <c r="HO12" s="210"/>
      <c r="HP12" s="210"/>
      <c r="HQ12" s="210"/>
      <c r="HR12" s="210"/>
      <c r="HS12" s="210"/>
      <c r="HT12" s="210"/>
      <c r="HU12" s="210"/>
      <c r="HV12" s="210"/>
      <c r="HW12" s="210"/>
      <c r="HX12" s="210"/>
      <c r="HY12" s="210"/>
      <c r="HZ12" s="210"/>
      <c r="IA12" s="210"/>
      <c r="IB12" s="210"/>
      <c r="IC12" s="210"/>
      <c r="ID12" s="210"/>
      <c r="IE12" s="210"/>
      <c r="IF12" s="210"/>
      <c r="IG12" s="210"/>
      <c r="IH12" s="210"/>
      <c r="II12" s="210"/>
      <c r="IJ12" s="210"/>
      <c r="IK12" s="210"/>
      <c r="IL12" s="210"/>
      <c r="IM12" s="210"/>
      <c r="IN12" s="210"/>
      <c r="IO12" s="210"/>
      <c r="IP12" s="210"/>
      <c r="IQ12" s="210"/>
      <c r="IR12" s="210"/>
    </row>
    <row r="13" spans="1:252" ht="13.5" customHeight="1">
      <c r="A13" s="142">
        <v>1</v>
      </c>
      <c r="B13" s="142">
        <v>2</v>
      </c>
      <c r="C13" s="142">
        <v>3</v>
      </c>
      <c r="D13" s="142">
        <v>4</v>
      </c>
      <c r="E13" s="142">
        <v>5</v>
      </c>
      <c r="F13" s="142">
        <v>6</v>
      </c>
      <c r="G13" s="142">
        <v>7</v>
      </c>
      <c r="H13" s="142">
        <v>8</v>
      </c>
      <c r="I13" s="142">
        <v>9</v>
      </c>
      <c r="J13" s="142">
        <v>11</v>
      </c>
      <c r="K13" s="142">
        <v>12</v>
      </c>
      <c r="L13" s="142">
        <v>13</v>
      </c>
      <c r="M13" s="142">
        <v>14</v>
      </c>
      <c r="N13" s="142">
        <v>15</v>
      </c>
      <c r="O13" s="142">
        <v>16</v>
      </c>
      <c r="P13" s="142">
        <v>17</v>
      </c>
      <c r="Q13" s="142">
        <v>18</v>
      </c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211"/>
      <c r="BL13" s="211"/>
      <c r="BM13" s="211"/>
      <c r="BN13" s="211"/>
      <c r="BO13" s="211"/>
      <c r="BP13" s="211"/>
      <c r="BQ13" s="211"/>
      <c r="BR13" s="211"/>
      <c r="BS13" s="211"/>
      <c r="BT13" s="211"/>
      <c r="BU13" s="211"/>
      <c r="BV13" s="211"/>
      <c r="BW13" s="211"/>
      <c r="BX13" s="211"/>
      <c r="BY13" s="211"/>
      <c r="BZ13" s="211"/>
      <c r="CA13" s="211"/>
      <c r="CB13" s="211"/>
      <c r="CC13" s="211"/>
      <c r="CD13" s="211"/>
      <c r="CE13" s="211"/>
      <c r="CF13" s="211"/>
      <c r="CG13" s="211"/>
      <c r="CH13" s="211"/>
      <c r="CI13" s="211"/>
      <c r="CJ13" s="211"/>
      <c r="CK13" s="211"/>
      <c r="CL13" s="211"/>
      <c r="CM13" s="211"/>
      <c r="CN13" s="211"/>
      <c r="CO13" s="211"/>
      <c r="CP13" s="211"/>
      <c r="CQ13" s="211"/>
      <c r="CR13" s="211"/>
      <c r="CS13" s="211"/>
      <c r="CT13" s="211"/>
      <c r="CU13" s="211"/>
      <c r="CV13" s="211"/>
      <c r="CW13" s="211"/>
      <c r="CX13" s="211"/>
      <c r="CY13" s="211"/>
      <c r="CZ13" s="211"/>
      <c r="DA13" s="211"/>
      <c r="DB13" s="211"/>
      <c r="DC13" s="211"/>
      <c r="DD13" s="211"/>
      <c r="DE13" s="211"/>
      <c r="DF13" s="211"/>
      <c r="DG13" s="211"/>
      <c r="DH13" s="211"/>
      <c r="DI13" s="211"/>
      <c r="DJ13" s="211"/>
      <c r="DK13" s="211"/>
      <c r="DL13" s="211"/>
      <c r="DM13" s="211"/>
      <c r="DN13" s="211"/>
      <c r="DO13" s="211"/>
      <c r="DP13" s="211"/>
      <c r="DQ13" s="211"/>
      <c r="DR13" s="211"/>
      <c r="DS13" s="211"/>
      <c r="DT13" s="211"/>
      <c r="DU13" s="211"/>
      <c r="DV13" s="211"/>
      <c r="DW13" s="211"/>
      <c r="DX13" s="211"/>
      <c r="DY13" s="211"/>
      <c r="DZ13" s="211"/>
      <c r="EA13" s="211"/>
      <c r="EB13" s="211"/>
      <c r="EC13" s="211"/>
      <c r="ED13" s="211"/>
      <c r="EE13" s="211"/>
      <c r="EF13" s="211"/>
      <c r="EG13" s="211"/>
      <c r="EH13" s="211"/>
      <c r="EI13" s="211"/>
      <c r="EJ13" s="211"/>
      <c r="EK13" s="211"/>
      <c r="EL13" s="211"/>
      <c r="EM13" s="211"/>
      <c r="EN13" s="211"/>
      <c r="EO13" s="211"/>
      <c r="EP13" s="211"/>
      <c r="EQ13" s="211"/>
      <c r="ER13" s="211"/>
      <c r="ES13" s="211"/>
      <c r="ET13" s="211"/>
      <c r="EU13" s="211"/>
      <c r="EV13" s="211"/>
      <c r="EW13" s="211"/>
      <c r="EX13" s="211"/>
      <c r="EY13" s="211"/>
      <c r="EZ13" s="211"/>
      <c r="FA13" s="211"/>
      <c r="FB13" s="211"/>
      <c r="FC13" s="211"/>
      <c r="FD13" s="211"/>
      <c r="FE13" s="211"/>
      <c r="FF13" s="211"/>
      <c r="FG13" s="211"/>
      <c r="FH13" s="211"/>
      <c r="FI13" s="211"/>
      <c r="FJ13" s="211"/>
      <c r="FK13" s="211"/>
      <c r="FL13" s="211"/>
      <c r="FM13" s="211"/>
      <c r="FN13" s="211"/>
      <c r="FO13" s="211"/>
      <c r="FP13" s="211"/>
      <c r="FQ13" s="211"/>
      <c r="FR13" s="211"/>
      <c r="FS13" s="211"/>
      <c r="FT13" s="211"/>
      <c r="FU13" s="211"/>
      <c r="FV13" s="211"/>
      <c r="FW13" s="211"/>
      <c r="FX13" s="211"/>
      <c r="FY13" s="211"/>
      <c r="FZ13" s="211"/>
      <c r="GA13" s="211"/>
      <c r="GB13" s="211"/>
      <c r="GC13" s="211"/>
      <c r="GD13" s="211"/>
      <c r="GE13" s="211"/>
      <c r="GF13" s="211"/>
      <c r="GG13" s="211"/>
      <c r="GH13" s="211"/>
      <c r="GI13" s="211"/>
      <c r="GJ13" s="211"/>
      <c r="GK13" s="211"/>
      <c r="GL13" s="211"/>
      <c r="GM13" s="211"/>
      <c r="GN13" s="211"/>
      <c r="GO13" s="211"/>
      <c r="GP13" s="211"/>
      <c r="GQ13" s="211"/>
      <c r="GR13" s="211"/>
      <c r="GS13" s="211"/>
      <c r="GT13" s="211"/>
      <c r="GU13" s="211"/>
      <c r="GV13" s="211"/>
      <c r="GW13" s="211"/>
      <c r="GX13" s="211"/>
      <c r="GY13" s="211"/>
      <c r="GZ13" s="211"/>
      <c r="HA13" s="211"/>
      <c r="HB13" s="211"/>
      <c r="HC13" s="211"/>
      <c r="HD13" s="211"/>
      <c r="HE13" s="211"/>
      <c r="HF13" s="211"/>
      <c r="HG13" s="211"/>
      <c r="HH13" s="211"/>
      <c r="HI13" s="211"/>
      <c r="HJ13" s="211"/>
      <c r="HK13" s="211"/>
      <c r="HL13" s="211"/>
      <c r="HM13" s="211"/>
      <c r="HN13" s="211"/>
      <c r="HO13" s="211"/>
      <c r="HP13" s="211"/>
      <c r="HQ13" s="211"/>
      <c r="HR13" s="211"/>
      <c r="HS13" s="211"/>
      <c r="HT13" s="211"/>
      <c r="HU13" s="211"/>
      <c r="HV13" s="211"/>
      <c r="HW13" s="211"/>
      <c r="HX13" s="211"/>
      <c r="HY13" s="211"/>
      <c r="HZ13" s="211"/>
      <c r="IA13" s="211"/>
      <c r="IB13" s="211"/>
      <c r="IC13" s="211"/>
      <c r="ID13" s="211"/>
      <c r="IE13" s="211"/>
      <c r="IF13" s="211"/>
      <c r="IG13" s="211"/>
      <c r="IH13" s="211"/>
      <c r="II13" s="211"/>
      <c r="IJ13" s="211"/>
      <c r="IK13" s="211"/>
      <c r="IL13" s="211"/>
      <c r="IM13" s="211"/>
      <c r="IN13" s="211"/>
      <c r="IO13" s="211"/>
      <c r="IP13" s="211"/>
      <c r="IQ13" s="211"/>
      <c r="IR13" s="211"/>
    </row>
    <row r="14" spans="3:17" ht="20.25" customHeight="1">
      <c r="C14" s="202"/>
      <c r="D14" s="718"/>
      <c r="E14" s="718"/>
      <c r="F14" s="687"/>
      <c r="G14" s="687"/>
      <c r="H14" s="687"/>
      <c r="I14" s="687"/>
      <c r="J14" s="726">
        <v>2023</v>
      </c>
      <c r="K14" s="688"/>
      <c r="L14" s="688"/>
      <c r="M14" s="688"/>
      <c r="N14" s="688"/>
      <c r="O14" s="688"/>
      <c r="P14" s="688"/>
      <c r="Q14" s="688"/>
    </row>
    <row r="15" spans="1:17" ht="33">
      <c r="A15" s="705">
        <v>6</v>
      </c>
      <c r="B15" s="706"/>
      <c r="C15" s="707"/>
      <c r="D15" s="708" t="s">
        <v>576</v>
      </c>
      <c r="E15" s="709"/>
      <c r="F15" s="710"/>
      <c r="G15" s="723">
        <f>+G17+G49+G88</f>
        <v>284</v>
      </c>
      <c r="H15" s="711"/>
      <c r="I15" s="711"/>
      <c r="J15" s="711"/>
      <c r="K15" s="711"/>
      <c r="L15" s="723">
        <f>+L17+L49+L88</f>
        <v>1</v>
      </c>
      <c r="M15" s="711"/>
      <c r="N15" s="723">
        <f>+N17+N49+N88</f>
        <v>110000</v>
      </c>
      <c r="O15" s="723">
        <f>+O17+O49+O88</f>
        <v>0</v>
      </c>
      <c r="P15" s="723"/>
      <c r="Q15" s="723">
        <f>+Q17+Q49+Q88</f>
        <v>0</v>
      </c>
    </row>
    <row r="16" spans="1:17" ht="28.5" customHeight="1">
      <c r="A16" s="696"/>
      <c r="B16" s="697">
        <v>61</v>
      </c>
      <c r="C16" s="698"/>
      <c r="D16" s="700" t="s">
        <v>581</v>
      </c>
      <c r="E16" s="701"/>
      <c r="F16" s="205"/>
      <c r="G16" s="109"/>
      <c r="H16" s="109"/>
      <c r="I16" s="109"/>
      <c r="J16" s="109"/>
      <c r="K16" s="109"/>
      <c r="L16" s="109"/>
      <c r="M16" s="109"/>
      <c r="N16" s="76"/>
      <c r="O16" s="109"/>
      <c r="P16" s="109"/>
      <c r="Q16" s="76"/>
    </row>
    <row r="17" spans="1:17" ht="82.5">
      <c r="A17" s="699"/>
      <c r="B17" s="699"/>
      <c r="C17" s="702">
        <v>610</v>
      </c>
      <c r="D17" s="703" t="s">
        <v>577</v>
      </c>
      <c r="E17" s="704">
        <v>5</v>
      </c>
      <c r="F17" s="109"/>
      <c r="G17" s="689">
        <f>+G18+G42</f>
        <v>117</v>
      </c>
      <c r="H17" s="109"/>
      <c r="I17" s="109"/>
      <c r="J17" s="725">
        <v>20</v>
      </c>
      <c r="K17" s="109"/>
      <c r="L17" s="689">
        <f>+L18+L42</f>
        <v>0</v>
      </c>
      <c r="M17" s="109"/>
      <c r="N17" s="689">
        <f>+N18+N42</f>
        <v>0</v>
      </c>
      <c r="O17" s="689">
        <f>+O18+O42</f>
        <v>0</v>
      </c>
      <c r="P17" s="109"/>
      <c r="Q17" s="689">
        <f>+Q18+Q42</f>
        <v>0</v>
      </c>
    </row>
    <row r="18" spans="1:17" ht="28.5">
      <c r="A18" s="693"/>
      <c r="B18" s="693"/>
      <c r="C18" s="690">
        <v>1</v>
      </c>
      <c r="D18" s="691" t="s">
        <v>567</v>
      </c>
      <c r="E18" s="713"/>
      <c r="F18" s="692"/>
      <c r="G18" s="694">
        <f>SUM(G19:G41)</f>
        <v>113</v>
      </c>
      <c r="H18" s="693"/>
      <c r="I18" s="693"/>
      <c r="J18" s="693"/>
      <c r="K18" s="693"/>
      <c r="L18" s="694">
        <f>SUM(L19:L41)</f>
        <v>0</v>
      </c>
      <c r="M18" s="693"/>
      <c r="N18" s="694">
        <f>SUM(N19:N41)</f>
        <v>0</v>
      </c>
      <c r="O18" s="694">
        <f>SUM(O19:O41)</f>
        <v>0</v>
      </c>
      <c r="P18" s="693"/>
      <c r="Q18" s="694">
        <f>SUM(Q19:Q41)</f>
        <v>0</v>
      </c>
    </row>
    <row r="19" spans="3:17" ht="13.5">
      <c r="C19" s="142"/>
      <c r="D19" s="758" t="s">
        <v>669</v>
      </c>
      <c r="E19" s="109"/>
      <c r="F19" s="205" t="s">
        <v>672</v>
      </c>
      <c r="G19" s="759">
        <v>1</v>
      </c>
      <c r="H19" s="745">
        <v>2002</v>
      </c>
      <c r="I19" s="760">
        <v>555.1</v>
      </c>
      <c r="J19" s="109">
        <f>IF(($J$14-H19)*J$17&gt;100,100,($J$14-H19)*J$17)</f>
        <v>100</v>
      </c>
      <c r="K19" s="109">
        <f>IF(J19=100,0,I19-I19*J19%)</f>
        <v>0</v>
      </c>
      <c r="L19" s="109"/>
      <c r="M19" s="109"/>
      <c r="N19" s="76">
        <f>+L19*M19</f>
        <v>0</v>
      </c>
      <c r="O19" s="109"/>
      <c r="P19" s="109"/>
      <c r="Q19" s="76">
        <f>+O19*P19</f>
        <v>0</v>
      </c>
    </row>
    <row r="20" spans="3:17" ht="13.5">
      <c r="C20" s="142"/>
      <c r="D20" s="758" t="s">
        <v>669</v>
      </c>
      <c r="E20" s="109"/>
      <c r="F20" s="205" t="s">
        <v>672</v>
      </c>
      <c r="G20" s="759">
        <v>5</v>
      </c>
      <c r="H20" s="745">
        <v>2002</v>
      </c>
      <c r="I20" s="760">
        <v>2603.9</v>
      </c>
      <c r="J20" s="109">
        <f aca="true" t="shared" si="0" ref="J20:J39">IF(($J$14-H20)*J$17&gt;100,100,($J$14-H20)*J$17)</f>
        <v>100</v>
      </c>
      <c r="K20" s="109">
        <f aca="true" t="shared" si="1" ref="K20:K38">IF(J20=100,0,I20-I20*J20%)</f>
        <v>0</v>
      </c>
      <c r="L20" s="109"/>
      <c r="M20" s="109"/>
      <c r="N20" s="76"/>
      <c r="O20" s="109"/>
      <c r="P20" s="109"/>
      <c r="Q20" s="76"/>
    </row>
    <row r="21" spans="3:17" ht="13.5">
      <c r="C21" s="142"/>
      <c r="D21" s="758" t="s">
        <v>669</v>
      </c>
      <c r="E21" s="109"/>
      <c r="F21" s="205" t="s">
        <v>672</v>
      </c>
      <c r="G21" s="759">
        <v>4</v>
      </c>
      <c r="H21" s="745">
        <v>2004</v>
      </c>
      <c r="I21" s="760">
        <v>1650</v>
      </c>
      <c r="J21" s="109">
        <f t="shared" si="0"/>
        <v>100</v>
      </c>
      <c r="K21" s="109">
        <f t="shared" si="1"/>
        <v>0</v>
      </c>
      <c r="L21" s="109"/>
      <c r="M21" s="109"/>
      <c r="N21" s="76"/>
      <c r="O21" s="109"/>
      <c r="P21" s="109"/>
      <c r="Q21" s="76"/>
    </row>
    <row r="22" spans="3:17" ht="13.5">
      <c r="C22" s="142"/>
      <c r="D22" s="758" t="s">
        <v>669</v>
      </c>
      <c r="E22" s="109"/>
      <c r="F22" s="205" t="s">
        <v>672</v>
      </c>
      <c r="G22" s="759">
        <v>1</v>
      </c>
      <c r="H22" s="745">
        <v>2004</v>
      </c>
      <c r="I22" s="760">
        <v>456.6</v>
      </c>
      <c r="J22" s="109">
        <f t="shared" si="0"/>
        <v>100</v>
      </c>
      <c r="K22" s="109">
        <f t="shared" si="1"/>
        <v>0</v>
      </c>
      <c r="L22" s="109"/>
      <c r="M22" s="109"/>
      <c r="N22" s="76"/>
      <c r="O22" s="109"/>
      <c r="P22" s="109"/>
      <c r="Q22" s="76"/>
    </row>
    <row r="23" spans="3:17" ht="13.5">
      <c r="C23" s="142"/>
      <c r="D23" s="758" t="s">
        <v>669</v>
      </c>
      <c r="E23" s="109"/>
      <c r="F23" s="205" t="s">
        <v>672</v>
      </c>
      <c r="G23" s="759">
        <v>6</v>
      </c>
      <c r="H23" s="745">
        <v>2005</v>
      </c>
      <c r="I23" s="760">
        <v>3334.6</v>
      </c>
      <c r="J23" s="109">
        <f t="shared" si="0"/>
        <v>100</v>
      </c>
      <c r="K23" s="109">
        <f t="shared" si="1"/>
        <v>0</v>
      </c>
      <c r="L23" s="109"/>
      <c r="M23" s="109"/>
      <c r="N23" s="76"/>
      <c r="O23" s="109"/>
      <c r="P23" s="109"/>
      <c r="Q23" s="76"/>
    </row>
    <row r="24" spans="3:17" ht="13.5">
      <c r="C24" s="142"/>
      <c r="D24" s="758" t="s">
        <v>669</v>
      </c>
      <c r="E24" s="109"/>
      <c r="F24" s="205" t="s">
        <v>672</v>
      </c>
      <c r="G24" s="759">
        <v>3</v>
      </c>
      <c r="H24" s="745">
        <v>2005</v>
      </c>
      <c r="I24" s="760">
        <v>1906.8</v>
      </c>
      <c r="J24" s="109">
        <f t="shared" si="0"/>
        <v>100</v>
      </c>
      <c r="K24" s="109">
        <f t="shared" si="1"/>
        <v>0</v>
      </c>
      <c r="L24" s="109"/>
      <c r="M24" s="109"/>
      <c r="N24" s="76"/>
      <c r="O24" s="109"/>
      <c r="P24" s="109"/>
      <c r="Q24" s="76"/>
    </row>
    <row r="25" spans="3:17" ht="13.5">
      <c r="C25" s="142"/>
      <c r="D25" s="758" t="s">
        <v>669</v>
      </c>
      <c r="E25" s="109"/>
      <c r="F25" s="205" t="s">
        <v>672</v>
      </c>
      <c r="G25" s="759">
        <v>4</v>
      </c>
      <c r="H25" s="745">
        <v>2005</v>
      </c>
      <c r="I25" s="760">
        <v>1656.4</v>
      </c>
      <c r="J25" s="109">
        <f t="shared" si="0"/>
        <v>100</v>
      </c>
      <c r="K25" s="109">
        <f t="shared" si="1"/>
        <v>0</v>
      </c>
      <c r="L25" s="109"/>
      <c r="M25" s="109"/>
      <c r="N25" s="76"/>
      <c r="O25" s="109"/>
      <c r="P25" s="109"/>
      <c r="Q25" s="76"/>
    </row>
    <row r="26" spans="3:17" ht="13.5">
      <c r="C26" s="142"/>
      <c r="D26" s="758" t="s">
        <v>670</v>
      </c>
      <c r="E26" s="109"/>
      <c r="F26" s="205" t="s">
        <v>672</v>
      </c>
      <c r="G26" s="759">
        <v>2</v>
      </c>
      <c r="H26" s="745">
        <v>2008</v>
      </c>
      <c r="I26" s="760">
        <v>419.4</v>
      </c>
      <c r="J26" s="109">
        <f t="shared" si="0"/>
        <v>100</v>
      </c>
      <c r="K26" s="109">
        <f t="shared" si="1"/>
        <v>0</v>
      </c>
      <c r="L26" s="109"/>
      <c r="M26" s="109"/>
      <c r="N26" s="76"/>
      <c r="O26" s="109"/>
      <c r="P26" s="109"/>
      <c r="Q26" s="76"/>
    </row>
    <row r="27" spans="3:17" ht="13.5">
      <c r="C27" s="142"/>
      <c r="D27" s="758" t="s">
        <v>671</v>
      </c>
      <c r="E27" s="109"/>
      <c r="F27" s="205" t="s">
        <v>672</v>
      </c>
      <c r="G27" s="759">
        <v>1</v>
      </c>
      <c r="H27" s="745">
        <v>2007</v>
      </c>
      <c r="I27" s="760">
        <v>412.5</v>
      </c>
      <c r="J27" s="109">
        <f t="shared" si="0"/>
        <v>100</v>
      </c>
      <c r="K27" s="109">
        <f t="shared" si="1"/>
        <v>0</v>
      </c>
      <c r="L27" s="109"/>
      <c r="M27" s="109"/>
      <c r="N27" s="76"/>
      <c r="O27" s="109"/>
      <c r="P27" s="109"/>
      <c r="Q27" s="76"/>
    </row>
    <row r="28" spans="3:17" ht="13.5">
      <c r="C28" s="142"/>
      <c r="D28" s="758" t="s">
        <v>669</v>
      </c>
      <c r="E28" s="109"/>
      <c r="F28" s="205" t="s">
        <v>672</v>
      </c>
      <c r="G28" s="759">
        <v>1</v>
      </c>
      <c r="H28" s="745">
        <v>2008</v>
      </c>
      <c r="I28" s="760">
        <v>287.9</v>
      </c>
      <c r="J28" s="109">
        <f t="shared" si="0"/>
        <v>100</v>
      </c>
      <c r="K28" s="109">
        <f t="shared" si="1"/>
        <v>0</v>
      </c>
      <c r="L28" s="109"/>
      <c r="M28" s="109"/>
      <c r="N28" s="76"/>
      <c r="O28" s="109"/>
      <c r="P28" s="109"/>
      <c r="Q28" s="76"/>
    </row>
    <row r="29" spans="3:17" ht="13.5">
      <c r="C29" s="142"/>
      <c r="D29" s="758" t="s">
        <v>669</v>
      </c>
      <c r="E29" s="109"/>
      <c r="F29" s="205" t="s">
        <v>672</v>
      </c>
      <c r="G29" s="759">
        <v>3</v>
      </c>
      <c r="H29" s="745">
        <v>2008</v>
      </c>
      <c r="I29" s="760">
        <v>863.7</v>
      </c>
      <c r="J29" s="109">
        <f t="shared" si="0"/>
        <v>100</v>
      </c>
      <c r="K29" s="109">
        <f t="shared" si="1"/>
        <v>0</v>
      </c>
      <c r="L29" s="109"/>
      <c r="M29" s="109"/>
      <c r="N29" s="76"/>
      <c r="O29" s="109"/>
      <c r="P29" s="109"/>
      <c r="Q29" s="76"/>
    </row>
    <row r="30" spans="3:17" ht="13.5">
      <c r="C30" s="142"/>
      <c r="D30" s="762" t="s">
        <v>693</v>
      </c>
      <c r="E30" s="109"/>
      <c r="F30" s="205" t="s">
        <v>672</v>
      </c>
      <c r="G30" s="759">
        <v>1</v>
      </c>
      <c r="H30" s="763">
        <v>2017</v>
      </c>
      <c r="I30" s="760">
        <v>324</v>
      </c>
      <c r="J30" s="109">
        <f t="shared" si="0"/>
        <v>100</v>
      </c>
      <c r="K30" s="109">
        <f t="shared" si="1"/>
        <v>0</v>
      </c>
      <c r="L30" s="109"/>
      <c r="M30" s="109"/>
      <c r="N30" s="76"/>
      <c r="O30" s="109"/>
      <c r="P30" s="109"/>
      <c r="Q30" s="76"/>
    </row>
    <row r="31" spans="3:17" ht="13.5">
      <c r="C31" s="142"/>
      <c r="D31" s="762" t="s">
        <v>693</v>
      </c>
      <c r="E31" s="109"/>
      <c r="F31" s="205" t="s">
        <v>672</v>
      </c>
      <c r="G31" s="759">
        <v>1</v>
      </c>
      <c r="H31" s="763">
        <v>2017</v>
      </c>
      <c r="I31" s="760">
        <v>324</v>
      </c>
      <c r="J31" s="109">
        <f t="shared" si="0"/>
        <v>100</v>
      </c>
      <c r="K31" s="109">
        <f t="shared" si="1"/>
        <v>0</v>
      </c>
      <c r="L31" s="109"/>
      <c r="M31" s="109"/>
      <c r="N31" s="76"/>
      <c r="O31" s="109"/>
      <c r="P31" s="109"/>
      <c r="Q31" s="76"/>
    </row>
    <row r="32" spans="3:17" ht="13.5">
      <c r="C32" s="142"/>
      <c r="D32" s="762" t="s">
        <v>694</v>
      </c>
      <c r="E32" s="109"/>
      <c r="F32" s="205" t="s">
        <v>672</v>
      </c>
      <c r="G32" s="759">
        <v>1</v>
      </c>
      <c r="H32" s="763">
        <v>2017</v>
      </c>
      <c r="I32" s="760">
        <v>359</v>
      </c>
      <c r="J32" s="109">
        <f t="shared" si="0"/>
        <v>100</v>
      </c>
      <c r="K32" s="109">
        <f t="shared" si="1"/>
        <v>0</v>
      </c>
      <c r="L32" s="109"/>
      <c r="M32" s="109"/>
      <c r="N32" s="76"/>
      <c r="O32" s="109"/>
      <c r="P32" s="109"/>
      <c r="Q32" s="76"/>
    </row>
    <row r="33" spans="3:17" ht="27">
      <c r="C33" s="142"/>
      <c r="D33" s="764" t="s">
        <v>695</v>
      </c>
      <c r="E33" s="109"/>
      <c r="F33" s="205" t="s">
        <v>672</v>
      </c>
      <c r="G33" s="759">
        <v>1</v>
      </c>
      <c r="H33" s="763">
        <v>2017</v>
      </c>
      <c r="I33" s="760">
        <v>419</v>
      </c>
      <c r="J33" s="109">
        <f t="shared" si="0"/>
        <v>100</v>
      </c>
      <c r="K33" s="109">
        <f t="shared" si="1"/>
        <v>0</v>
      </c>
      <c r="L33" s="109"/>
      <c r="M33" s="109"/>
      <c r="N33" s="76"/>
      <c r="O33" s="109"/>
      <c r="P33" s="109"/>
      <c r="Q33" s="76"/>
    </row>
    <row r="34" spans="3:17" ht="27">
      <c r="C34" s="142"/>
      <c r="D34" s="767" t="s">
        <v>698</v>
      </c>
      <c r="E34" s="109"/>
      <c r="F34" s="205" t="s">
        <v>672</v>
      </c>
      <c r="G34" s="759">
        <v>30</v>
      </c>
      <c r="H34" s="745">
        <v>2008</v>
      </c>
      <c r="I34" s="761">
        <v>16491</v>
      </c>
      <c r="J34" s="109">
        <f t="shared" si="0"/>
        <v>100</v>
      </c>
      <c r="K34" s="109">
        <f t="shared" si="1"/>
        <v>0</v>
      </c>
      <c r="L34" s="109"/>
      <c r="M34" s="109"/>
      <c r="N34" s="76"/>
      <c r="O34" s="109"/>
      <c r="P34" s="109"/>
      <c r="Q34" s="76"/>
    </row>
    <row r="35" spans="3:17" ht="27">
      <c r="C35" s="142"/>
      <c r="D35" s="764" t="s">
        <v>701</v>
      </c>
      <c r="E35" s="109"/>
      <c r="F35" s="205" t="s">
        <v>672</v>
      </c>
      <c r="G35" s="759">
        <v>40</v>
      </c>
      <c r="H35" s="745">
        <v>2018</v>
      </c>
      <c r="I35" s="760">
        <v>12756</v>
      </c>
      <c r="J35" s="109">
        <f t="shared" si="0"/>
        <v>100</v>
      </c>
      <c r="K35" s="109">
        <f t="shared" si="1"/>
        <v>0</v>
      </c>
      <c r="L35" s="109"/>
      <c r="M35" s="109"/>
      <c r="N35" s="76"/>
      <c r="O35" s="109"/>
      <c r="P35" s="109"/>
      <c r="Q35" s="76"/>
    </row>
    <row r="36" spans="3:17" ht="13.5">
      <c r="C36" s="142"/>
      <c r="D36" s="762" t="s">
        <v>759</v>
      </c>
      <c r="E36" s="109"/>
      <c r="F36" s="205" t="s">
        <v>672</v>
      </c>
      <c r="G36" s="72">
        <v>3</v>
      </c>
      <c r="H36" s="72">
        <v>2020</v>
      </c>
      <c r="I36" s="773">
        <v>983.25</v>
      </c>
      <c r="J36" s="109">
        <f t="shared" si="0"/>
        <v>60</v>
      </c>
      <c r="K36" s="109">
        <f t="shared" si="1"/>
        <v>393.30000000000007</v>
      </c>
      <c r="L36" s="109"/>
      <c r="M36" s="109"/>
      <c r="N36" s="76"/>
      <c r="O36" s="109"/>
      <c r="P36" s="109"/>
      <c r="Q36" s="76"/>
    </row>
    <row r="37" spans="3:17" ht="16.5" customHeight="1">
      <c r="C37" s="142"/>
      <c r="D37" s="764" t="s">
        <v>760</v>
      </c>
      <c r="E37" s="109"/>
      <c r="F37" s="205" t="s">
        <v>672</v>
      </c>
      <c r="G37" s="759">
        <v>1</v>
      </c>
      <c r="H37" s="72">
        <v>2008</v>
      </c>
      <c r="I37" s="773">
        <v>340.2</v>
      </c>
      <c r="J37" s="109">
        <f t="shared" si="0"/>
        <v>100</v>
      </c>
      <c r="K37" s="109">
        <f t="shared" si="1"/>
        <v>0</v>
      </c>
      <c r="L37" s="109"/>
      <c r="M37" s="109"/>
      <c r="N37" s="76"/>
      <c r="O37" s="109"/>
      <c r="P37" s="109"/>
      <c r="Q37" s="76"/>
    </row>
    <row r="38" spans="3:17" ht="13.5">
      <c r="C38" s="142"/>
      <c r="D38" s="313" t="s">
        <v>761</v>
      </c>
      <c r="E38" s="109"/>
      <c r="F38" s="205" t="s">
        <v>672</v>
      </c>
      <c r="G38" s="759">
        <v>1</v>
      </c>
      <c r="H38" s="72">
        <v>2012</v>
      </c>
      <c r="I38" s="773">
        <v>477</v>
      </c>
      <c r="J38" s="109">
        <f t="shared" si="0"/>
        <v>100</v>
      </c>
      <c r="K38" s="109">
        <f t="shared" si="1"/>
        <v>0</v>
      </c>
      <c r="L38" s="109"/>
      <c r="M38" s="109"/>
      <c r="N38" s="76"/>
      <c r="O38" s="109"/>
      <c r="P38" s="109"/>
      <c r="Q38" s="76"/>
    </row>
    <row r="39" spans="3:17" ht="13.5">
      <c r="C39" s="142"/>
      <c r="D39" s="764" t="s">
        <v>762</v>
      </c>
      <c r="E39" s="109"/>
      <c r="F39" s="205" t="s">
        <v>672</v>
      </c>
      <c r="G39" s="759">
        <v>2</v>
      </c>
      <c r="H39" s="72">
        <v>2014</v>
      </c>
      <c r="I39" s="788">
        <v>519.792</v>
      </c>
      <c r="J39" s="109">
        <f t="shared" si="0"/>
        <v>100</v>
      </c>
      <c r="K39" s="109"/>
      <c r="L39" s="109"/>
      <c r="M39" s="109"/>
      <c r="N39" s="76"/>
      <c r="O39" s="109"/>
      <c r="P39" s="109"/>
      <c r="Q39" s="76"/>
    </row>
    <row r="40" spans="3:17" ht="13.5">
      <c r="C40" s="142"/>
      <c r="D40" s="786" t="s">
        <v>763</v>
      </c>
      <c r="E40" s="109"/>
      <c r="F40" s="205" t="s">
        <v>672</v>
      </c>
      <c r="G40" s="759">
        <v>1</v>
      </c>
      <c r="H40" s="72">
        <v>2014</v>
      </c>
      <c r="I40" s="788">
        <v>303.425</v>
      </c>
      <c r="J40" s="109">
        <f>IF(($J$14-H40)*J$17&gt;100,100,($J$14-H40)*J$17)</f>
        <v>100</v>
      </c>
      <c r="K40" s="109">
        <f>IF(J40=100,0,I40-I40*J40%)</f>
        <v>0</v>
      </c>
      <c r="L40" s="109"/>
      <c r="M40" s="109"/>
      <c r="N40" s="76">
        <f>+L40*M40</f>
        <v>0</v>
      </c>
      <c r="O40" s="109"/>
      <c r="P40" s="109"/>
      <c r="Q40" s="76">
        <f>+O40*P40</f>
        <v>0</v>
      </c>
    </row>
    <row r="41" spans="3:17" ht="13.5">
      <c r="C41" s="142"/>
      <c r="D41" s="695" t="s">
        <v>565</v>
      </c>
      <c r="E41" s="109"/>
      <c r="F41" s="109"/>
      <c r="G41" s="109"/>
      <c r="H41" s="109"/>
      <c r="I41" s="109"/>
      <c r="J41" s="109">
        <f>IF(($J$14-H41)*J$17&gt;100,100,($J$14-H41)*J$17)</f>
        <v>100</v>
      </c>
      <c r="K41" s="109">
        <f>IF(J41=100,0,I41-I41*J41%)</f>
        <v>0</v>
      </c>
      <c r="L41" s="109"/>
      <c r="M41" s="109"/>
      <c r="N41" s="76">
        <f>+L41*M41</f>
        <v>0</v>
      </c>
      <c r="O41" s="109"/>
      <c r="P41" s="109"/>
      <c r="Q41" s="76">
        <f>+O41*P41</f>
        <v>0</v>
      </c>
    </row>
    <row r="42" spans="1:17" ht="57">
      <c r="A42" s="693"/>
      <c r="B42" s="693"/>
      <c r="C42" s="690">
        <v>2</v>
      </c>
      <c r="D42" s="691" t="s">
        <v>566</v>
      </c>
      <c r="E42" s="713"/>
      <c r="F42" s="692"/>
      <c r="G42" s="694">
        <f>SUM(G43:G48)</f>
        <v>4</v>
      </c>
      <c r="H42" s="693"/>
      <c r="I42" s="693"/>
      <c r="J42" s="693"/>
      <c r="K42" s="693"/>
      <c r="L42" s="694">
        <f>SUM(L43:L48)</f>
        <v>0</v>
      </c>
      <c r="M42" s="693"/>
      <c r="N42" s="694">
        <f>SUM(N43:N48)</f>
        <v>0</v>
      </c>
      <c r="O42" s="694">
        <f>SUM(O43:O48)</f>
        <v>0</v>
      </c>
      <c r="P42" s="693"/>
      <c r="Q42" s="694">
        <f>SUM(Q43:Q48)</f>
        <v>0</v>
      </c>
    </row>
    <row r="43" spans="3:17" ht="13.5">
      <c r="C43" s="142"/>
      <c r="D43" s="758" t="s">
        <v>690</v>
      </c>
      <c r="E43" s="109"/>
      <c r="F43" s="205" t="s">
        <v>672</v>
      </c>
      <c r="G43" s="759">
        <v>1</v>
      </c>
      <c r="H43" s="745">
        <v>2005</v>
      </c>
      <c r="I43" s="760">
        <v>1164.4</v>
      </c>
      <c r="J43" s="109">
        <f>IF(($J$14-H43)*J$17&gt;100,100,($J$14-H43)*J$17)</f>
        <v>100</v>
      </c>
      <c r="K43" s="109">
        <f aca="true" t="shared" si="2" ref="K43:K49">IF(J43=100,0,I43-I43*J43%)</f>
        <v>0</v>
      </c>
      <c r="L43" s="109"/>
      <c r="M43" s="109"/>
      <c r="N43" s="76">
        <f>+L43*M43</f>
        <v>0</v>
      </c>
      <c r="O43" s="109"/>
      <c r="P43" s="109"/>
      <c r="Q43" s="76">
        <f>+O43*P43</f>
        <v>0</v>
      </c>
    </row>
    <row r="44" spans="3:17" ht="13.5">
      <c r="C44" s="142"/>
      <c r="D44" s="762" t="s">
        <v>691</v>
      </c>
      <c r="E44" s="109"/>
      <c r="F44" s="205" t="s">
        <v>672</v>
      </c>
      <c r="G44" s="759">
        <v>1</v>
      </c>
      <c r="H44" s="763">
        <v>2017</v>
      </c>
      <c r="I44" s="760">
        <v>306</v>
      </c>
      <c r="J44" s="109">
        <f>IF(($J$14-H44)*J$17&gt;100,100,($J$14-H44)*J$17)</f>
        <v>100</v>
      </c>
      <c r="K44" s="109">
        <f t="shared" si="2"/>
        <v>0</v>
      </c>
      <c r="L44" s="109"/>
      <c r="M44" s="109"/>
      <c r="N44" s="76"/>
      <c r="O44" s="109"/>
      <c r="P44" s="109"/>
      <c r="Q44" s="76"/>
    </row>
    <row r="45" spans="3:17" ht="13.5">
      <c r="C45" s="142"/>
      <c r="D45" s="762" t="s">
        <v>691</v>
      </c>
      <c r="E45" s="109"/>
      <c r="F45" s="205" t="s">
        <v>672</v>
      </c>
      <c r="G45" s="759">
        <v>1</v>
      </c>
      <c r="H45" s="763">
        <v>2017</v>
      </c>
      <c r="I45" s="760">
        <v>306</v>
      </c>
      <c r="J45" s="109">
        <f>IF(($J$14-H45)*J$17&gt;100,100,($J$14-H45)*J$17)</f>
        <v>100</v>
      </c>
      <c r="K45" s="109">
        <f t="shared" si="2"/>
        <v>0</v>
      </c>
      <c r="L45" s="109"/>
      <c r="M45" s="109"/>
      <c r="N45" s="76"/>
      <c r="O45" s="109"/>
      <c r="P45" s="109"/>
      <c r="Q45" s="76"/>
    </row>
    <row r="46" spans="3:17" ht="13.5">
      <c r="C46" s="142"/>
      <c r="D46" s="762" t="s">
        <v>691</v>
      </c>
      <c r="E46" s="109"/>
      <c r="F46" s="205" t="s">
        <v>672</v>
      </c>
      <c r="G46" s="759">
        <v>1</v>
      </c>
      <c r="H46" s="763">
        <v>2017</v>
      </c>
      <c r="I46" s="760">
        <v>306</v>
      </c>
      <c r="J46" s="109">
        <f>IF(($J$14-H46)*J$17&gt;100,100,($J$14-H46)*J$17)</f>
        <v>100</v>
      </c>
      <c r="K46" s="109">
        <f t="shared" si="2"/>
        <v>0</v>
      </c>
      <c r="L46" s="109"/>
      <c r="M46" s="109"/>
      <c r="N46" s="76"/>
      <c r="O46" s="109"/>
      <c r="P46" s="109"/>
      <c r="Q46" s="76"/>
    </row>
    <row r="47" spans="3:17" ht="13.5">
      <c r="C47" s="142"/>
      <c r="D47" s="109" t="s">
        <v>565</v>
      </c>
      <c r="E47" s="109"/>
      <c r="F47" s="109"/>
      <c r="G47" s="109"/>
      <c r="H47" s="109"/>
      <c r="I47" s="109"/>
      <c r="J47" s="109"/>
      <c r="K47" s="109">
        <f t="shared" si="2"/>
        <v>0</v>
      </c>
      <c r="L47" s="109"/>
      <c r="M47" s="109"/>
      <c r="N47" s="76">
        <f>+L47*M47</f>
        <v>0</v>
      </c>
      <c r="O47" s="109"/>
      <c r="P47" s="109"/>
      <c r="Q47" s="76">
        <f>+O47*P47</f>
        <v>0</v>
      </c>
    </row>
    <row r="48" spans="3:17" ht="13.5">
      <c r="C48" s="142"/>
      <c r="D48" s="109" t="s">
        <v>565</v>
      </c>
      <c r="E48" s="109"/>
      <c r="F48" s="109"/>
      <c r="G48" s="109"/>
      <c r="H48" s="109"/>
      <c r="I48" s="109"/>
      <c r="J48" s="109">
        <f>IF(($J$14-H48)*J$17&gt;100,100,($J$14-H48)*J$17)</f>
        <v>100</v>
      </c>
      <c r="K48" s="109">
        <f t="shared" si="2"/>
        <v>0</v>
      </c>
      <c r="L48" s="109"/>
      <c r="M48" s="109"/>
      <c r="N48" s="76">
        <f>+L48*M48</f>
        <v>0</v>
      </c>
      <c r="O48" s="109"/>
      <c r="P48" s="109"/>
      <c r="Q48" s="76">
        <f>+O48*P48</f>
        <v>0</v>
      </c>
    </row>
    <row r="49" spans="1:17" ht="165">
      <c r="A49" s="699"/>
      <c r="B49" s="699"/>
      <c r="C49" s="702">
        <v>611</v>
      </c>
      <c r="D49" s="703" t="s">
        <v>578</v>
      </c>
      <c r="E49" s="704">
        <v>7</v>
      </c>
      <c r="F49" s="109"/>
      <c r="G49" s="689">
        <f>+G50+G65+G84</f>
        <v>167</v>
      </c>
      <c r="H49" s="109"/>
      <c r="I49" s="109"/>
      <c r="J49" s="725">
        <v>14.3</v>
      </c>
      <c r="K49" s="109">
        <f t="shared" si="2"/>
        <v>0</v>
      </c>
      <c r="L49" s="689">
        <f>+L50+L65+L84</f>
        <v>0</v>
      </c>
      <c r="M49" s="109"/>
      <c r="N49" s="689">
        <f>+N50+N65+N84</f>
        <v>0</v>
      </c>
      <c r="O49" s="689"/>
      <c r="P49" s="109"/>
      <c r="Q49" s="689">
        <f>+Q50+Q65+Q84</f>
        <v>0</v>
      </c>
    </row>
    <row r="50" spans="1:17" ht="14.25">
      <c r="A50" s="693"/>
      <c r="B50" s="693"/>
      <c r="C50" s="690">
        <v>1</v>
      </c>
      <c r="D50" s="691" t="s">
        <v>568</v>
      </c>
      <c r="E50" s="691"/>
      <c r="F50" s="692"/>
      <c r="G50" s="694">
        <f>SUM(G51:G64)</f>
        <v>100</v>
      </c>
      <c r="H50" s="693"/>
      <c r="I50" s="693"/>
      <c r="J50" s="693"/>
      <c r="K50" s="693"/>
      <c r="L50" s="694">
        <f>SUM(L51:L64)</f>
        <v>0</v>
      </c>
      <c r="M50" s="693"/>
      <c r="N50" s="694">
        <f>SUM(N51:N64)</f>
        <v>0</v>
      </c>
      <c r="O50" s="694">
        <f>SUM(O51:O64)</f>
        <v>0</v>
      </c>
      <c r="P50" s="693"/>
      <c r="Q50" s="694">
        <f>SUM(Q51:Q64)</f>
        <v>0</v>
      </c>
    </row>
    <row r="51" spans="3:17" ht="13.5">
      <c r="C51" s="142"/>
      <c r="D51" s="758" t="s">
        <v>673</v>
      </c>
      <c r="E51" s="109"/>
      <c r="F51" s="205" t="s">
        <v>672</v>
      </c>
      <c r="G51" s="759">
        <v>2</v>
      </c>
      <c r="H51" s="745">
        <v>2004</v>
      </c>
      <c r="I51" s="760">
        <v>220.4</v>
      </c>
      <c r="J51" s="109">
        <f aca="true" t="shared" si="3" ref="J51:J64">IF(($J$14-H51)*J$49&gt;100,100,($J$14-H51)*J$49)</f>
        <v>100</v>
      </c>
      <c r="K51" s="109">
        <f>IF(J51=100,0,I51-I51*J51%)</f>
        <v>0</v>
      </c>
      <c r="L51" s="109"/>
      <c r="M51" s="109"/>
      <c r="N51" s="76">
        <f>+L51*M51</f>
        <v>0</v>
      </c>
      <c r="O51" s="109"/>
      <c r="P51" s="109"/>
      <c r="Q51" s="76">
        <f>+O51*P51</f>
        <v>0</v>
      </c>
    </row>
    <row r="52" spans="3:17" ht="13.5">
      <c r="C52" s="142"/>
      <c r="D52" s="758" t="s">
        <v>674</v>
      </c>
      <c r="E52" s="109"/>
      <c r="F52" s="205" t="s">
        <v>672</v>
      </c>
      <c r="G52" s="759">
        <v>4</v>
      </c>
      <c r="H52" s="745">
        <v>2005</v>
      </c>
      <c r="I52" s="760">
        <v>1036.9</v>
      </c>
      <c r="J52" s="109">
        <f t="shared" si="3"/>
        <v>100</v>
      </c>
      <c r="K52" s="109">
        <f aca="true" t="shared" si="4" ref="K52:K62">IF(J52=100,0,I52-I52*J52%)</f>
        <v>0</v>
      </c>
      <c r="L52" s="109"/>
      <c r="M52" s="109"/>
      <c r="N52" s="76"/>
      <c r="O52" s="109"/>
      <c r="P52" s="109"/>
      <c r="Q52" s="76"/>
    </row>
    <row r="53" spans="3:17" ht="13.5">
      <c r="C53" s="142"/>
      <c r="D53" s="758" t="s">
        <v>675</v>
      </c>
      <c r="E53" s="109"/>
      <c r="F53" s="205" t="s">
        <v>672</v>
      </c>
      <c r="G53" s="759">
        <v>3</v>
      </c>
      <c r="H53" s="745">
        <v>2007</v>
      </c>
      <c r="I53" s="760">
        <v>220.8</v>
      </c>
      <c r="J53" s="109">
        <f t="shared" si="3"/>
        <v>100</v>
      </c>
      <c r="K53" s="109">
        <f t="shared" si="4"/>
        <v>0</v>
      </c>
      <c r="L53" s="109"/>
      <c r="M53" s="109"/>
      <c r="N53" s="76"/>
      <c r="O53" s="109"/>
      <c r="P53" s="109"/>
      <c r="Q53" s="76"/>
    </row>
    <row r="54" spans="3:17" ht="13.5">
      <c r="C54" s="142"/>
      <c r="D54" s="758" t="s">
        <v>675</v>
      </c>
      <c r="E54" s="109"/>
      <c r="F54" s="205" t="s">
        <v>672</v>
      </c>
      <c r="G54" s="759">
        <v>10</v>
      </c>
      <c r="H54" s="745">
        <v>2006</v>
      </c>
      <c r="I54" s="760">
        <v>736</v>
      </c>
      <c r="J54" s="109">
        <f t="shared" si="3"/>
        <v>100</v>
      </c>
      <c r="K54" s="109">
        <f t="shared" si="4"/>
        <v>0</v>
      </c>
      <c r="L54" s="109"/>
      <c r="M54" s="109"/>
      <c r="N54" s="76"/>
      <c r="O54" s="109"/>
      <c r="P54" s="109"/>
      <c r="Q54" s="76"/>
    </row>
    <row r="55" spans="3:17" ht="13.5">
      <c r="C55" s="142"/>
      <c r="D55" s="758" t="s">
        <v>676</v>
      </c>
      <c r="E55" s="109"/>
      <c r="F55" s="205" t="s">
        <v>672</v>
      </c>
      <c r="G55" s="759">
        <v>1</v>
      </c>
      <c r="H55" s="745">
        <v>2008</v>
      </c>
      <c r="I55" s="760">
        <v>92.5</v>
      </c>
      <c r="J55" s="109">
        <f t="shared" si="3"/>
        <v>100</v>
      </c>
      <c r="K55" s="109">
        <f t="shared" si="4"/>
        <v>0</v>
      </c>
      <c r="L55" s="109"/>
      <c r="M55" s="109"/>
      <c r="N55" s="76"/>
      <c r="O55" s="109"/>
      <c r="P55" s="109"/>
      <c r="Q55" s="76"/>
    </row>
    <row r="56" spans="3:17" ht="13.5">
      <c r="C56" s="142"/>
      <c r="D56" s="758" t="s">
        <v>677</v>
      </c>
      <c r="E56" s="109"/>
      <c r="F56" s="205" t="s">
        <v>672</v>
      </c>
      <c r="G56" s="759">
        <v>3</v>
      </c>
      <c r="H56" s="745">
        <v>2008</v>
      </c>
      <c r="I56" s="760">
        <v>283.5</v>
      </c>
      <c r="J56" s="109">
        <f t="shared" si="3"/>
        <v>100</v>
      </c>
      <c r="K56" s="109">
        <f t="shared" si="4"/>
        <v>0</v>
      </c>
      <c r="L56" s="109"/>
      <c r="M56" s="109"/>
      <c r="N56" s="76"/>
      <c r="O56" s="109"/>
      <c r="P56" s="109"/>
      <c r="Q56" s="76"/>
    </row>
    <row r="57" spans="3:17" ht="13.5">
      <c r="C57" s="142"/>
      <c r="D57" s="758" t="s">
        <v>678</v>
      </c>
      <c r="E57" s="109"/>
      <c r="F57" s="205" t="s">
        <v>672</v>
      </c>
      <c r="G57" s="759">
        <v>1</v>
      </c>
      <c r="H57" s="745">
        <v>2007</v>
      </c>
      <c r="I57" s="760">
        <v>124</v>
      </c>
      <c r="J57" s="109">
        <f t="shared" si="3"/>
        <v>100</v>
      </c>
      <c r="K57" s="109">
        <f t="shared" si="4"/>
        <v>0</v>
      </c>
      <c r="L57" s="109"/>
      <c r="M57" s="109"/>
      <c r="N57" s="76"/>
      <c r="O57" s="109"/>
      <c r="P57" s="109"/>
      <c r="Q57" s="76"/>
    </row>
    <row r="58" spans="3:17" ht="13.5">
      <c r="C58" s="142"/>
      <c r="D58" s="758" t="s">
        <v>679</v>
      </c>
      <c r="E58" s="109"/>
      <c r="F58" s="205" t="s">
        <v>672</v>
      </c>
      <c r="G58" s="759">
        <v>1</v>
      </c>
      <c r="H58" s="745">
        <v>2013</v>
      </c>
      <c r="I58" s="760">
        <v>43.2</v>
      </c>
      <c r="J58" s="109">
        <f t="shared" si="3"/>
        <v>100</v>
      </c>
      <c r="K58" s="109">
        <f t="shared" si="4"/>
        <v>0</v>
      </c>
      <c r="L58" s="109"/>
      <c r="M58" s="109"/>
      <c r="N58" s="76"/>
      <c r="O58" s="109"/>
      <c r="P58" s="109"/>
      <c r="Q58" s="76"/>
    </row>
    <row r="59" spans="3:17" ht="13.5">
      <c r="C59" s="142"/>
      <c r="D59" s="758" t="s">
        <v>680</v>
      </c>
      <c r="E59" s="109"/>
      <c r="F59" s="205" t="s">
        <v>672</v>
      </c>
      <c r="G59" s="759">
        <v>1</v>
      </c>
      <c r="H59" s="745">
        <v>2007</v>
      </c>
      <c r="I59" s="760">
        <v>125.4</v>
      </c>
      <c r="J59" s="109">
        <f t="shared" si="3"/>
        <v>100</v>
      </c>
      <c r="K59" s="109">
        <f t="shared" si="4"/>
        <v>0</v>
      </c>
      <c r="L59" s="109"/>
      <c r="M59" s="109"/>
      <c r="N59" s="76"/>
      <c r="O59" s="109"/>
      <c r="P59" s="109"/>
      <c r="Q59" s="76"/>
    </row>
    <row r="60" spans="3:17" ht="13.5">
      <c r="C60" s="142"/>
      <c r="D60" s="758" t="s">
        <v>681</v>
      </c>
      <c r="E60" s="109"/>
      <c r="F60" s="205" t="s">
        <v>672</v>
      </c>
      <c r="G60" s="759">
        <v>2</v>
      </c>
      <c r="H60" s="745">
        <v>2006</v>
      </c>
      <c r="I60" s="760">
        <v>368</v>
      </c>
      <c r="J60" s="109">
        <f t="shared" si="3"/>
        <v>100</v>
      </c>
      <c r="K60" s="109">
        <f t="shared" si="4"/>
        <v>0</v>
      </c>
      <c r="L60" s="109"/>
      <c r="M60" s="109"/>
      <c r="N60" s="76"/>
      <c r="O60" s="109"/>
      <c r="P60" s="109"/>
      <c r="Q60" s="76"/>
    </row>
    <row r="61" spans="3:17" ht="13.5">
      <c r="C61" s="142"/>
      <c r="D61" s="762" t="s">
        <v>692</v>
      </c>
      <c r="E61" s="109"/>
      <c r="F61" s="205" t="s">
        <v>672</v>
      </c>
      <c r="G61" s="759">
        <v>1</v>
      </c>
      <c r="H61" s="763">
        <v>2017</v>
      </c>
      <c r="I61" s="760">
        <v>287</v>
      </c>
      <c r="J61" s="109">
        <f t="shared" si="3"/>
        <v>85.80000000000001</v>
      </c>
      <c r="K61" s="766">
        <f t="shared" si="4"/>
        <v>40.75399999999996</v>
      </c>
      <c r="L61" s="109"/>
      <c r="M61" s="109"/>
      <c r="N61" s="76"/>
      <c r="O61" s="109"/>
      <c r="P61" s="109"/>
      <c r="Q61" s="76"/>
    </row>
    <row r="62" spans="3:17" ht="13.5">
      <c r="C62" s="142"/>
      <c r="D62" s="765" t="s">
        <v>697</v>
      </c>
      <c r="E62" s="109"/>
      <c r="F62" s="205" t="s">
        <v>672</v>
      </c>
      <c r="G62" s="759">
        <v>5</v>
      </c>
      <c r="H62" s="763">
        <v>2017</v>
      </c>
      <c r="I62" s="761">
        <v>445.93</v>
      </c>
      <c r="J62" s="109">
        <f t="shared" si="3"/>
        <v>85.80000000000001</v>
      </c>
      <c r="K62" s="112">
        <f t="shared" si="4"/>
        <v>63.322059999999965</v>
      </c>
      <c r="L62" s="109"/>
      <c r="M62" s="109"/>
      <c r="N62" s="76"/>
      <c r="O62" s="109"/>
      <c r="P62" s="109"/>
      <c r="Q62" s="76"/>
    </row>
    <row r="63" spans="3:17" ht="27">
      <c r="C63" s="142"/>
      <c r="D63" s="764" t="s">
        <v>700</v>
      </c>
      <c r="E63" s="109"/>
      <c r="F63" s="205" t="s">
        <v>672</v>
      </c>
      <c r="G63" s="759">
        <v>66</v>
      </c>
      <c r="H63" s="745">
        <v>2018</v>
      </c>
      <c r="I63" s="760">
        <v>1584</v>
      </c>
      <c r="J63" s="109">
        <f t="shared" si="3"/>
        <v>71.5</v>
      </c>
      <c r="K63" s="109">
        <f>IF(J63=100,0,I63-I63*J63%)</f>
        <v>451.44000000000005</v>
      </c>
      <c r="L63" s="109"/>
      <c r="M63" s="109"/>
      <c r="N63" s="76"/>
      <c r="O63" s="109"/>
      <c r="P63" s="109"/>
      <c r="Q63" s="76"/>
    </row>
    <row r="64" spans="3:17" ht="13.5">
      <c r="C64" s="142"/>
      <c r="D64" s="109" t="s">
        <v>565</v>
      </c>
      <c r="E64" s="109"/>
      <c r="F64" s="109"/>
      <c r="G64" s="109"/>
      <c r="H64" s="109"/>
      <c r="I64" s="109"/>
      <c r="J64" s="109">
        <f t="shared" si="3"/>
        <v>100</v>
      </c>
      <c r="K64" s="109">
        <f>IF(J64=100,0,I64-I64*J64%)</f>
        <v>0</v>
      </c>
      <c r="L64" s="109"/>
      <c r="M64" s="109"/>
      <c r="N64" s="76">
        <f>+L64*M64</f>
        <v>0</v>
      </c>
      <c r="O64" s="109"/>
      <c r="P64" s="109"/>
      <c r="Q64" s="76">
        <f>+O64*P64</f>
        <v>0</v>
      </c>
    </row>
    <row r="65" spans="1:17" ht="42.75">
      <c r="A65" s="693"/>
      <c r="B65" s="693"/>
      <c r="C65" s="690">
        <v>2</v>
      </c>
      <c r="D65" s="691" t="s">
        <v>569</v>
      </c>
      <c r="E65" s="691"/>
      <c r="F65" s="692"/>
      <c r="G65" s="694">
        <f>SUM(G66:G83)</f>
        <v>67</v>
      </c>
      <c r="H65" s="693"/>
      <c r="I65" s="693"/>
      <c r="J65" s="693"/>
      <c r="K65" s="693"/>
      <c r="L65" s="694">
        <f>SUM(L66:L83)</f>
        <v>0</v>
      </c>
      <c r="M65" s="693"/>
      <c r="N65" s="694">
        <f>SUM(N66:N83)</f>
        <v>0</v>
      </c>
      <c r="O65" s="694">
        <f>SUM(O66:O83)</f>
        <v>0</v>
      </c>
      <c r="P65" s="693"/>
      <c r="Q65" s="694">
        <f>SUM(Q66:Q83)</f>
        <v>0</v>
      </c>
    </row>
    <row r="66" spans="3:17" ht="16.5" customHeight="1">
      <c r="C66" s="142"/>
      <c r="D66" s="758" t="s">
        <v>682</v>
      </c>
      <c r="E66" s="109"/>
      <c r="F66" s="205" t="s">
        <v>672</v>
      </c>
      <c r="G66" s="759">
        <v>1</v>
      </c>
      <c r="H66" s="745">
        <v>2000</v>
      </c>
      <c r="I66" s="760">
        <v>178.4</v>
      </c>
      <c r="J66" s="109">
        <f aca="true" t="shared" si="5" ref="J66:J83">IF(($J$14-H66)*J$49&gt;100,100,($J$14-H66)*J$49)</f>
        <v>100</v>
      </c>
      <c r="K66" s="109">
        <f>IF(J66=100,0,I66-I66*J66%)</f>
        <v>0</v>
      </c>
      <c r="L66" s="109"/>
      <c r="M66" s="109"/>
      <c r="N66" s="76">
        <f>+L66*M66</f>
        <v>0</v>
      </c>
      <c r="O66" s="109"/>
      <c r="P66" s="109"/>
      <c r="Q66" s="76">
        <f>+O66*P66</f>
        <v>0</v>
      </c>
    </row>
    <row r="67" spans="3:17" ht="16.5" customHeight="1">
      <c r="C67" s="142"/>
      <c r="D67" s="758" t="s">
        <v>683</v>
      </c>
      <c r="E67" s="109"/>
      <c r="F67" s="205" t="s">
        <v>672</v>
      </c>
      <c r="G67" s="759">
        <v>2</v>
      </c>
      <c r="H67" s="745">
        <v>2005</v>
      </c>
      <c r="I67" s="760">
        <v>434.5</v>
      </c>
      <c r="J67" s="109">
        <f t="shared" si="5"/>
        <v>100</v>
      </c>
      <c r="K67" s="109">
        <f aca="true" t="shared" si="6" ref="K67:K83">IF(J67=100,0,I67-I67*J67%)</f>
        <v>0</v>
      </c>
      <c r="L67" s="109"/>
      <c r="M67" s="109"/>
      <c r="N67" s="76"/>
      <c r="O67" s="109"/>
      <c r="P67" s="109"/>
      <c r="Q67" s="76"/>
    </row>
    <row r="68" spans="3:17" ht="16.5" customHeight="1">
      <c r="C68" s="142"/>
      <c r="D68" s="758" t="s">
        <v>684</v>
      </c>
      <c r="E68" s="109"/>
      <c r="F68" s="205" t="s">
        <v>672</v>
      </c>
      <c r="G68" s="759">
        <v>9</v>
      </c>
      <c r="H68" s="745">
        <v>2007</v>
      </c>
      <c r="I68" s="760">
        <v>530.1</v>
      </c>
      <c r="J68" s="109">
        <f t="shared" si="5"/>
        <v>100</v>
      </c>
      <c r="K68" s="109">
        <f t="shared" si="6"/>
        <v>0</v>
      </c>
      <c r="L68" s="109"/>
      <c r="M68" s="109"/>
      <c r="N68" s="76"/>
      <c r="O68" s="109"/>
      <c r="P68" s="109"/>
      <c r="Q68" s="76"/>
    </row>
    <row r="69" spans="3:17" ht="16.5" customHeight="1">
      <c r="C69" s="142"/>
      <c r="D69" s="758" t="s">
        <v>685</v>
      </c>
      <c r="E69" s="109"/>
      <c r="F69" s="205" t="s">
        <v>672</v>
      </c>
      <c r="G69" s="759">
        <v>4</v>
      </c>
      <c r="H69" s="745">
        <v>2003</v>
      </c>
      <c r="I69" s="760">
        <v>605.6</v>
      </c>
      <c r="J69" s="109">
        <f t="shared" si="5"/>
        <v>100</v>
      </c>
      <c r="K69" s="109">
        <f t="shared" si="6"/>
        <v>0</v>
      </c>
      <c r="L69" s="109"/>
      <c r="M69" s="109"/>
      <c r="N69" s="76"/>
      <c r="O69" s="109"/>
      <c r="P69" s="109"/>
      <c r="Q69" s="76"/>
    </row>
    <row r="70" spans="3:17" ht="16.5" customHeight="1">
      <c r="C70" s="142"/>
      <c r="D70" s="758" t="s">
        <v>686</v>
      </c>
      <c r="E70" s="109"/>
      <c r="F70" s="205" t="s">
        <v>672</v>
      </c>
      <c r="G70" s="759">
        <v>1</v>
      </c>
      <c r="H70" s="745">
        <v>2003</v>
      </c>
      <c r="I70" s="760">
        <v>239</v>
      </c>
      <c r="J70" s="109">
        <f t="shared" si="5"/>
        <v>100</v>
      </c>
      <c r="K70" s="109">
        <f t="shared" si="6"/>
        <v>0</v>
      </c>
      <c r="L70" s="109"/>
      <c r="M70" s="109"/>
      <c r="N70" s="76"/>
      <c r="O70" s="109"/>
      <c r="P70" s="109"/>
      <c r="Q70" s="76"/>
    </row>
    <row r="71" spans="3:17" ht="16.5" customHeight="1">
      <c r="C71" s="142"/>
      <c r="D71" s="758" t="s">
        <v>687</v>
      </c>
      <c r="E71" s="109"/>
      <c r="F71" s="205" t="s">
        <v>672</v>
      </c>
      <c r="G71" s="759">
        <v>1</v>
      </c>
      <c r="H71" s="745">
        <v>2009</v>
      </c>
      <c r="I71" s="760">
        <v>52.7</v>
      </c>
      <c r="J71" s="109">
        <f t="shared" si="5"/>
        <v>100</v>
      </c>
      <c r="K71" s="109">
        <f t="shared" si="6"/>
        <v>0</v>
      </c>
      <c r="L71" s="109"/>
      <c r="M71" s="109"/>
      <c r="N71" s="76"/>
      <c r="O71" s="109"/>
      <c r="P71" s="109"/>
      <c r="Q71" s="76"/>
    </row>
    <row r="72" spans="3:17" ht="16.5" customHeight="1">
      <c r="C72" s="142"/>
      <c r="D72" s="758" t="s">
        <v>688</v>
      </c>
      <c r="E72" s="109"/>
      <c r="F72" s="205" t="s">
        <v>672</v>
      </c>
      <c r="G72" s="759">
        <v>1</v>
      </c>
      <c r="H72" s="745">
        <v>2004</v>
      </c>
      <c r="I72" s="760">
        <v>156.6</v>
      </c>
      <c r="J72" s="109">
        <f t="shared" si="5"/>
        <v>100</v>
      </c>
      <c r="K72" s="109">
        <f t="shared" si="6"/>
        <v>0</v>
      </c>
      <c r="L72" s="109"/>
      <c r="M72" s="109"/>
      <c r="N72" s="76"/>
      <c r="O72" s="109"/>
      <c r="P72" s="109"/>
      <c r="Q72" s="76"/>
    </row>
    <row r="73" spans="3:17" ht="16.5" customHeight="1">
      <c r="C73" s="142"/>
      <c r="D73" s="758" t="s">
        <v>689</v>
      </c>
      <c r="E73" s="109"/>
      <c r="F73" s="205" t="s">
        <v>672</v>
      </c>
      <c r="G73" s="759">
        <v>2</v>
      </c>
      <c r="H73" s="745">
        <v>2000</v>
      </c>
      <c r="I73" s="761">
        <v>472.1</v>
      </c>
      <c r="J73" s="109">
        <f t="shared" si="5"/>
        <v>100</v>
      </c>
      <c r="K73" s="109">
        <f t="shared" si="6"/>
        <v>0</v>
      </c>
      <c r="L73" s="109"/>
      <c r="M73" s="109"/>
      <c r="N73" s="76"/>
      <c r="O73" s="109"/>
      <c r="P73" s="109"/>
      <c r="Q73" s="76"/>
    </row>
    <row r="74" spans="3:17" ht="16.5" customHeight="1">
      <c r="C74" s="142"/>
      <c r="D74" s="762" t="s">
        <v>696</v>
      </c>
      <c r="E74" s="109"/>
      <c r="F74" s="205" t="s">
        <v>672</v>
      </c>
      <c r="G74" s="759">
        <v>1</v>
      </c>
      <c r="H74" s="763">
        <v>2017</v>
      </c>
      <c r="I74" s="760">
        <v>218</v>
      </c>
      <c r="J74" s="109">
        <f t="shared" si="5"/>
        <v>85.80000000000001</v>
      </c>
      <c r="K74" s="766">
        <f t="shared" si="6"/>
        <v>30.95599999999999</v>
      </c>
      <c r="L74" s="109"/>
      <c r="M74" s="109"/>
      <c r="N74" s="76"/>
      <c r="O74" s="109"/>
      <c r="P74" s="109"/>
      <c r="Q74" s="76"/>
    </row>
    <row r="75" spans="3:17" ht="16.5" customHeight="1">
      <c r="C75" s="142"/>
      <c r="D75" s="768" t="s">
        <v>699</v>
      </c>
      <c r="E75" s="109"/>
      <c r="F75" s="205" t="s">
        <v>672</v>
      </c>
      <c r="G75" s="759">
        <v>5</v>
      </c>
      <c r="H75" s="745">
        <v>2008</v>
      </c>
      <c r="I75" s="760">
        <v>225</v>
      </c>
      <c r="J75" s="109">
        <f t="shared" si="5"/>
        <v>100</v>
      </c>
      <c r="K75" s="109">
        <f t="shared" si="6"/>
        <v>0</v>
      </c>
      <c r="L75" s="109"/>
      <c r="M75" s="109"/>
      <c r="N75" s="76"/>
      <c r="O75" s="109"/>
      <c r="P75" s="109"/>
      <c r="Q75" s="76"/>
    </row>
    <row r="76" spans="3:17" ht="16.5" customHeight="1">
      <c r="C76" s="142"/>
      <c r="D76" s="762" t="s">
        <v>702</v>
      </c>
      <c r="E76" s="115"/>
      <c r="F76" s="205" t="s">
        <v>672</v>
      </c>
      <c r="G76" s="759">
        <v>10</v>
      </c>
      <c r="H76" s="745">
        <v>2018</v>
      </c>
      <c r="I76" s="760">
        <v>1338</v>
      </c>
      <c r="J76" s="109">
        <f t="shared" si="5"/>
        <v>71.5</v>
      </c>
      <c r="K76" s="109">
        <f t="shared" si="6"/>
        <v>381.33000000000004</v>
      </c>
      <c r="L76" s="109"/>
      <c r="M76" s="109"/>
      <c r="N76" s="76"/>
      <c r="O76" s="109"/>
      <c r="P76" s="109"/>
      <c r="Q76" s="76"/>
    </row>
    <row r="77" spans="3:17" ht="16.5" customHeight="1">
      <c r="C77" s="142"/>
      <c r="D77" s="764" t="s">
        <v>703</v>
      </c>
      <c r="E77" s="115"/>
      <c r="F77" s="205" t="s">
        <v>672</v>
      </c>
      <c r="G77" s="759">
        <v>2</v>
      </c>
      <c r="H77" s="763">
        <v>2019</v>
      </c>
      <c r="I77" s="771">
        <v>200.7</v>
      </c>
      <c r="J77" s="109">
        <f t="shared" si="5"/>
        <v>57.2</v>
      </c>
      <c r="K77" s="766">
        <f t="shared" si="6"/>
        <v>85.89959999999998</v>
      </c>
      <c r="L77" s="109"/>
      <c r="M77" s="109"/>
      <c r="N77" s="76"/>
      <c r="O77" s="109"/>
      <c r="P77" s="109"/>
      <c r="Q77" s="76"/>
    </row>
    <row r="78" spans="3:17" ht="16.5" customHeight="1">
      <c r="C78" s="142"/>
      <c r="D78" s="769" t="s">
        <v>704</v>
      </c>
      <c r="E78" s="115"/>
      <c r="F78" s="205" t="s">
        <v>672</v>
      </c>
      <c r="G78" s="759">
        <v>2</v>
      </c>
      <c r="H78" s="772">
        <v>2019</v>
      </c>
      <c r="I78" s="773">
        <v>575.64</v>
      </c>
      <c r="J78" s="109">
        <f t="shared" si="5"/>
        <v>57.2</v>
      </c>
      <c r="K78" s="766">
        <f t="shared" si="6"/>
        <v>246.37391999999994</v>
      </c>
      <c r="L78" s="109"/>
      <c r="M78" s="109"/>
      <c r="N78" s="76"/>
      <c r="O78" s="109"/>
      <c r="P78" s="109"/>
      <c r="Q78" s="76"/>
    </row>
    <row r="79" spans="3:17" ht="16.5" customHeight="1">
      <c r="C79" s="142"/>
      <c r="D79" s="770" t="s">
        <v>705</v>
      </c>
      <c r="E79" s="115"/>
      <c r="F79" s="205" t="s">
        <v>672</v>
      </c>
      <c r="G79" s="759">
        <v>10</v>
      </c>
      <c r="H79" s="772">
        <v>2020</v>
      </c>
      <c r="I79" s="773">
        <v>405</v>
      </c>
      <c r="J79" s="109">
        <f t="shared" si="5"/>
        <v>42.900000000000006</v>
      </c>
      <c r="K79" s="766">
        <f t="shared" si="6"/>
        <v>231.25499999999997</v>
      </c>
      <c r="L79" s="109"/>
      <c r="M79" s="109"/>
      <c r="N79" s="76"/>
      <c r="O79" s="109"/>
      <c r="P79" s="109"/>
      <c r="Q79" s="76"/>
    </row>
    <row r="80" spans="3:17" ht="16.5" customHeight="1">
      <c r="C80" s="142"/>
      <c r="D80" s="770" t="s">
        <v>706</v>
      </c>
      <c r="E80" s="115"/>
      <c r="F80" s="205" t="s">
        <v>672</v>
      </c>
      <c r="G80" s="759">
        <v>1</v>
      </c>
      <c r="H80" s="772">
        <v>2020</v>
      </c>
      <c r="I80" s="773">
        <v>187.68</v>
      </c>
      <c r="J80" s="109">
        <f t="shared" si="5"/>
        <v>42.900000000000006</v>
      </c>
      <c r="K80" s="766">
        <f t="shared" si="6"/>
        <v>107.16528</v>
      </c>
      <c r="L80" s="109"/>
      <c r="M80" s="109"/>
      <c r="N80" s="76"/>
      <c r="O80" s="109"/>
      <c r="P80" s="109"/>
      <c r="Q80" s="76"/>
    </row>
    <row r="81" spans="3:17" ht="16.5" customHeight="1">
      <c r="C81" s="142"/>
      <c r="D81" s="762" t="s">
        <v>707</v>
      </c>
      <c r="E81" s="115"/>
      <c r="F81" s="205" t="s">
        <v>672</v>
      </c>
      <c r="G81" s="759">
        <v>10</v>
      </c>
      <c r="H81" s="772">
        <v>2020</v>
      </c>
      <c r="I81" s="773">
        <v>944.4</v>
      </c>
      <c r="J81" s="109">
        <f t="shared" si="5"/>
        <v>42.900000000000006</v>
      </c>
      <c r="K81" s="766">
        <f t="shared" si="6"/>
        <v>539.2524</v>
      </c>
      <c r="L81" s="109"/>
      <c r="M81" s="109"/>
      <c r="N81" s="76"/>
      <c r="O81" s="109"/>
      <c r="P81" s="109"/>
      <c r="Q81" s="76"/>
    </row>
    <row r="82" spans="3:17" ht="14.25">
      <c r="C82" s="142"/>
      <c r="D82" s="762" t="s">
        <v>757</v>
      </c>
      <c r="E82" s="115"/>
      <c r="F82" s="205" t="s">
        <v>672</v>
      </c>
      <c r="G82" s="72">
        <v>2</v>
      </c>
      <c r="H82" s="772">
        <v>2008</v>
      </c>
      <c r="I82" s="773">
        <v>475.4</v>
      </c>
      <c r="J82" s="109">
        <f t="shared" si="5"/>
        <v>100</v>
      </c>
      <c r="K82" s="109">
        <f t="shared" si="6"/>
        <v>0</v>
      </c>
      <c r="L82" s="109"/>
      <c r="M82" s="109"/>
      <c r="N82" s="76">
        <f>+L82*M82</f>
        <v>0</v>
      </c>
      <c r="O82" s="109"/>
      <c r="P82" s="109"/>
      <c r="Q82" s="76">
        <f>+O82*P82</f>
        <v>0</v>
      </c>
    </row>
    <row r="83" spans="3:17" ht="14.25">
      <c r="C83" s="142"/>
      <c r="D83" s="762" t="s">
        <v>758</v>
      </c>
      <c r="E83" s="115"/>
      <c r="F83" s="205" t="s">
        <v>672</v>
      </c>
      <c r="G83" s="72">
        <v>3</v>
      </c>
      <c r="H83" s="772">
        <v>2021</v>
      </c>
      <c r="I83" s="773">
        <v>644.76</v>
      </c>
      <c r="J83" s="109">
        <f t="shared" si="5"/>
        <v>28.6</v>
      </c>
      <c r="K83" s="766">
        <f t="shared" si="6"/>
        <v>460.35864</v>
      </c>
      <c r="L83" s="109"/>
      <c r="M83" s="109"/>
      <c r="N83" s="76">
        <f>+L83*M83</f>
        <v>0</v>
      </c>
      <c r="O83" s="109"/>
      <c r="P83" s="109"/>
      <c r="Q83" s="76">
        <f>+O83*P83</f>
        <v>0</v>
      </c>
    </row>
    <row r="84" spans="1:17" ht="28.5">
      <c r="A84" s="693"/>
      <c r="B84" s="693"/>
      <c r="C84" s="690">
        <v>3</v>
      </c>
      <c r="D84" s="691" t="s">
        <v>570</v>
      </c>
      <c r="E84" s="691"/>
      <c r="F84" s="692"/>
      <c r="G84" s="694">
        <f>SUM(G85:G87)</f>
        <v>0</v>
      </c>
      <c r="H84" s="693"/>
      <c r="I84" s="693"/>
      <c r="J84" s="693"/>
      <c r="K84" s="693"/>
      <c r="L84" s="694">
        <f>SUM(L85:L87)</f>
        <v>0</v>
      </c>
      <c r="M84" s="693"/>
      <c r="N84" s="694">
        <f>SUM(N85:N87)</f>
        <v>0</v>
      </c>
      <c r="O84" s="694">
        <f>SUM(O85:O87)</f>
        <v>0</v>
      </c>
      <c r="P84" s="693"/>
      <c r="Q84" s="694">
        <f>SUM(Q85:Q87)</f>
        <v>0</v>
      </c>
    </row>
    <row r="85" spans="3:17" ht="14.25">
      <c r="C85" s="142"/>
      <c r="D85" s="115" t="s">
        <v>565</v>
      </c>
      <c r="E85" s="115"/>
      <c r="F85" s="109"/>
      <c r="G85" s="109"/>
      <c r="H85" s="109"/>
      <c r="I85" s="109"/>
      <c r="J85" s="109">
        <f>IF(($J$14-H85)*J$49&gt;100,100,($J$14-H85)*J$49)</f>
        <v>100</v>
      </c>
      <c r="K85" s="109">
        <f>IF(J85=100,0,I85-I85*J85%)</f>
        <v>0</v>
      </c>
      <c r="L85" s="109"/>
      <c r="M85" s="109"/>
      <c r="N85" s="76">
        <f>+L85*M85</f>
        <v>0</v>
      </c>
      <c r="O85" s="109"/>
      <c r="P85" s="109"/>
      <c r="Q85" s="76">
        <f>+O85*P85</f>
        <v>0</v>
      </c>
    </row>
    <row r="86" spans="3:17" ht="14.25">
      <c r="C86" s="142"/>
      <c r="D86" s="115" t="s">
        <v>565</v>
      </c>
      <c r="E86" s="115"/>
      <c r="F86" s="109"/>
      <c r="G86" s="109"/>
      <c r="H86" s="109"/>
      <c r="I86" s="109"/>
      <c r="J86" s="109">
        <f>IF(($J$14-H86)*J$49&gt;100,100,($J$14-H86)*J$49)</f>
        <v>100</v>
      </c>
      <c r="K86" s="109">
        <f>IF(J86=100,0,I86-I86*J86%)</f>
        <v>0</v>
      </c>
      <c r="L86" s="109"/>
      <c r="M86" s="109"/>
      <c r="N86" s="76">
        <f>+L86*M86</f>
        <v>0</v>
      </c>
      <c r="O86" s="109"/>
      <c r="P86" s="109"/>
      <c r="Q86" s="76">
        <f>+O86*P86</f>
        <v>0</v>
      </c>
    </row>
    <row r="87" spans="3:17" ht="14.25">
      <c r="C87" s="142"/>
      <c r="D87" s="115" t="s">
        <v>565</v>
      </c>
      <c r="E87" s="115"/>
      <c r="F87" s="109"/>
      <c r="G87" s="109"/>
      <c r="H87" s="109"/>
      <c r="I87" s="109"/>
      <c r="J87" s="109">
        <f>IF(($J$14-H87)*J$49&gt;100,100,($J$14-H87)*J$49)</f>
        <v>100</v>
      </c>
      <c r="K87" s="109">
        <f>IF(J87=100,0,I87-I87*J87%)</f>
        <v>0</v>
      </c>
      <c r="L87" s="109"/>
      <c r="M87" s="109"/>
      <c r="N87" s="76">
        <f>+L87*M87</f>
        <v>0</v>
      </c>
      <c r="O87" s="109"/>
      <c r="P87" s="109"/>
      <c r="Q87" s="76">
        <f>+O87*P87</f>
        <v>0</v>
      </c>
    </row>
    <row r="88" spans="1:17" ht="30" customHeight="1">
      <c r="A88" s="720"/>
      <c r="B88" s="720"/>
      <c r="C88" s="719">
        <v>619</v>
      </c>
      <c r="D88" s="703" t="s">
        <v>579</v>
      </c>
      <c r="E88" s="704">
        <v>8</v>
      </c>
      <c r="F88" s="109"/>
      <c r="G88" s="689">
        <f>SUM(G89:G91)</f>
        <v>0</v>
      </c>
      <c r="H88" s="109"/>
      <c r="I88" s="109"/>
      <c r="J88" s="725">
        <v>12.5</v>
      </c>
      <c r="K88" s="109"/>
      <c r="L88" s="689">
        <f>SUM(L89:L91)</f>
        <v>1</v>
      </c>
      <c r="M88" s="109"/>
      <c r="N88" s="689">
        <f>SUM(N89:N91)</f>
        <v>110000</v>
      </c>
      <c r="O88" s="689">
        <f>SUM(O89:O91)</f>
        <v>0</v>
      </c>
      <c r="P88" s="109"/>
      <c r="Q88" s="689">
        <f>SUM(Q89:Q91)</f>
        <v>0</v>
      </c>
    </row>
    <row r="89" spans="3:17" ht="14.25">
      <c r="C89" s="142"/>
      <c r="D89" s="115" t="s">
        <v>886</v>
      </c>
      <c r="E89" s="115"/>
      <c r="F89" s="109"/>
      <c r="G89" s="109"/>
      <c r="H89" s="109"/>
      <c r="I89" s="109"/>
      <c r="J89" s="109">
        <f>IF(($J$14-H89)*J$88&gt;100,100,($J$14-H89)*J$88)</f>
        <v>100</v>
      </c>
      <c r="K89" s="109">
        <f>IF(J89=100,0,I89-I89*J89%)</f>
        <v>0</v>
      </c>
      <c r="L89" s="109">
        <v>1</v>
      </c>
      <c r="M89" s="109">
        <v>110000</v>
      </c>
      <c r="N89" s="76">
        <f>+L89*M89</f>
        <v>110000</v>
      </c>
      <c r="O89" s="109"/>
      <c r="P89" s="109"/>
      <c r="Q89" s="76">
        <f>+O89*P89</f>
        <v>0</v>
      </c>
    </row>
    <row r="90" spans="3:17" ht="14.25">
      <c r="C90" s="142"/>
      <c r="D90" s="115" t="s">
        <v>565</v>
      </c>
      <c r="E90" s="115"/>
      <c r="F90" s="109"/>
      <c r="G90" s="109"/>
      <c r="H90" s="109"/>
      <c r="I90" s="109"/>
      <c r="J90" s="109">
        <f>IF(($J$14-H90)*J$88&gt;100,100,($J$14-H90)*J$88)</f>
        <v>100</v>
      </c>
      <c r="K90" s="109">
        <f>IF(J90=100,0,I90-I90*J90%)</f>
        <v>0</v>
      </c>
      <c r="L90" s="109"/>
      <c r="M90" s="109"/>
      <c r="N90" s="76">
        <f>+L90*M90</f>
        <v>0</v>
      </c>
      <c r="O90" s="109"/>
      <c r="P90" s="109"/>
      <c r="Q90" s="76">
        <f>+O90*P90</f>
        <v>0</v>
      </c>
    </row>
    <row r="91" spans="3:17" ht="14.25">
      <c r="C91" s="142"/>
      <c r="D91" s="115" t="s">
        <v>565</v>
      </c>
      <c r="E91" s="115"/>
      <c r="F91" s="109"/>
      <c r="G91" s="109"/>
      <c r="H91" s="109"/>
      <c r="I91" s="109"/>
      <c r="J91" s="109">
        <f>IF(($J$14-H91)*J$88&gt;100,100,($J$14-H91)*J$88)</f>
        <v>100</v>
      </c>
      <c r="K91" s="109">
        <f>IF(J91=100,0,I91-I91*J91%)</f>
        <v>0</v>
      </c>
      <c r="L91" s="109"/>
      <c r="M91" s="109"/>
      <c r="N91" s="76">
        <f>+L91*M91</f>
        <v>0</v>
      </c>
      <c r="O91" s="109"/>
      <c r="P91" s="109"/>
      <c r="Q91" s="76">
        <f>+O91*P91</f>
        <v>0</v>
      </c>
    </row>
    <row r="92" spans="1:17" ht="32.25" customHeight="1">
      <c r="A92" s="721">
        <v>6</v>
      </c>
      <c r="B92" s="722">
        <v>62</v>
      </c>
      <c r="C92" s="707"/>
      <c r="D92" s="708" t="s">
        <v>582</v>
      </c>
      <c r="E92" s="709"/>
      <c r="F92" s="710"/>
      <c r="G92" s="723">
        <f>+G93+G165+G170+G180</f>
        <v>692</v>
      </c>
      <c r="H92" s="711"/>
      <c r="I92" s="711"/>
      <c r="J92" s="711"/>
      <c r="K92" s="711"/>
      <c r="L92" s="723">
        <f>+L93+L165+L170+L180</f>
        <v>0</v>
      </c>
      <c r="M92" s="711"/>
      <c r="N92" s="712">
        <f>+N93+N165+N170+N180</f>
        <v>0</v>
      </c>
      <c r="O92" s="724">
        <f>SUM(O93:O146)</f>
        <v>0</v>
      </c>
      <c r="P92" s="711"/>
      <c r="Q92" s="712">
        <f>+Q93+Q165+Q170+Q180</f>
        <v>0</v>
      </c>
    </row>
    <row r="93" spans="1:17" ht="66">
      <c r="A93" s="720"/>
      <c r="B93" s="720"/>
      <c r="C93" s="719">
        <v>620</v>
      </c>
      <c r="D93" s="703" t="s">
        <v>584</v>
      </c>
      <c r="E93" s="704">
        <v>10</v>
      </c>
      <c r="F93" s="109"/>
      <c r="G93" s="689">
        <f>SUM(G94:G164)</f>
        <v>588</v>
      </c>
      <c r="H93" s="109"/>
      <c r="I93" s="109"/>
      <c r="J93" s="725">
        <v>10</v>
      </c>
      <c r="K93" s="109"/>
      <c r="L93" s="689">
        <f>SUM(L94:L147)</f>
        <v>0</v>
      </c>
      <c r="M93" s="109"/>
      <c r="N93" s="689">
        <f>SUM(N94:N147)</f>
        <v>0</v>
      </c>
      <c r="O93" s="689">
        <f>SUM(O94:O147)</f>
        <v>0</v>
      </c>
      <c r="P93" s="109"/>
      <c r="Q93" s="689">
        <f>SUM(Q94:Q147)</f>
        <v>0</v>
      </c>
    </row>
    <row r="94" spans="3:17" ht="13.5">
      <c r="C94" s="142"/>
      <c r="D94" s="774" t="s">
        <v>708</v>
      </c>
      <c r="E94" s="109"/>
      <c r="F94" s="205" t="s">
        <v>672</v>
      </c>
      <c r="G94" s="776">
        <v>26</v>
      </c>
      <c r="H94" s="763">
        <v>2006</v>
      </c>
      <c r="I94" s="777">
        <v>1558.7</v>
      </c>
      <c r="J94" s="109">
        <f aca="true" t="shared" si="7" ref="J94:J125">IF(($J$14-H94)*J$93&gt;100,100,($J$14-H94)*J$93)</f>
        <v>100</v>
      </c>
      <c r="K94" s="109">
        <f>IF(J94=100,0,I94-I94*J94%)</f>
        <v>0</v>
      </c>
      <c r="L94" s="109"/>
      <c r="M94" s="109"/>
      <c r="N94" s="76">
        <f>+L94*M94</f>
        <v>0</v>
      </c>
      <c r="O94" s="109"/>
      <c r="P94" s="109"/>
      <c r="Q94" s="76">
        <f>+O94*P94</f>
        <v>0</v>
      </c>
    </row>
    <row r="95" spans="3:17" ht="13.5">
      <c r="C95" s="142"/>
      <c r="D95" s="774" t="s">
        <v>708</v>
      </c>
      <c r="E95" s="109"/>
      <c r="F95" s="205" t="s">
        <v>672</v>
      </c>
      <c r="G95" s="777">
        <v>25</v>
      </c>
      <c r="H95" s="763">
        <v>2005</v>
      </c>
      <c r="I95" s="778">
        <v>1584.6</v>
      </c>
      <c r="J95" s="109">
        <f t="shared" si="7"/>
        <v>100</v>
      </c>
      <c r="K95" s="109">
        <f aca="true" t="shared" si="8" ref="K95:K158">IF(J95=100,0,I95-I95*J95%)</f>
        <v>0</v>
      </c>
      <c r="L95" s="109"/>
      <c r="M95" s="109"/>
      <c r="N95" s="76"/>
      <c r="O95" s="109"/>
      <c r="P95" s="109"/>
      <c r="Q95" s="76"/>
    </row>
    <row r="96" spans="3:17" ht="13.5">
      <c r="C96" s="142"/>
      <c r="D96" s="774" t="s">
        <v>709</v>
      </c>
      <c r="E96" s="109"/>
      <c r="F96" s="205" t="s">
        <v>672</v>
      </c>
      <c r="G96" s="777">
        <v>22</v>
      </c>
      <c r="H96" s="763">
        <v>2004</v>
      </c>
      <c r="I96" s="778">
        <v>1144</v>
      </c>
      <c r="J96" s="109">
        <f t="shared" si="7"/>
        <v>100</v>
      </c>
      <c r="K96" s="109">
        <f t="shared" si="8"/>
        <v>0</v>
      </c>
      <c r="L96" s="109"/>
      <c r="M96" s="109"/>
      <c r="N96" s="76"/>
      <c r="O96" s="109"/>
      <c r="P96" s="109"/>
      <c r="Q96" s="76"/>
    </row>
    <row r="97" spans="3:17" ht="13.5">
      <c r="C97" s="142"/>
      <c r="D97" s="767" t="s">
        <v>709</v>
      </c>
      <c r="E97" s="109"/>
      <c r="F97" s="205" t="s">
        <v>672</v>
      </c>
      <c r="G97" s="759">
        <v>12</v>
      </c>
      <c r="H97" s="779">
        <v>2014</v>
      </c>
      <c r="I97" s="760">
        <v>648</v>
      </c>
      <c r="J97" s="109">
        <f t="shared" si="7"/>
        <v>90</v>
      </c>
      <c r="K97" s="109">
        <f t="shared" si="8"/>
        <v>64.79999999999995</v>
      </c>
      <c r="L97" s="109"/>
      <c r="M97" s="109"/>
      <c r="N97" s="76"/>
      <c r="O97" s="109"/>
      <c r="P97" s="109"/>
      <c r="Q97" s="76"/>
    </row>
    <row r="98" spans="3:17" ht="13.5">
      <c r="C98" s="142"/>
      <c r="D98" s="767" t="s">
        <v>710</v>
      </c>
      <c r="E98" s="109"/>
      <c r="F98" s="205" t="s">
        <v>672</v>
      </c>
      <c r="G98" s="759">
        <v>10</v>
      </c>
      <c r="H98" s="745">
        <v>2009</v>
      </c>
      <c r="I98" s="760">
        <v>420</v>
      </c>
      <c r="J98" s="109">
        <f t="shared" si="7"/>
        <v>100</v>
      </c>
      <c r="K98" s="109">
        <f t="shared" si="8"/>
        <v>0</v>
      </c>
      <c r="L98" s="109"/>
      <c r="M98" s="109"/>
      <c r="N98" s="76"/>
      <c r="O98" s="109"/>
      <c r="P98" s="109"/>
      <c r="Q98" s="76"/>
    </row>
    <row r="99" spans="3:17" ht="13.5">
      <c r="C99" s="142"/>
      <c r="D99" s="767" t="s">
        <v>711</v>
      </c>
      <c r="E99" s="109"/>
      <c r="F99" s="205" t="s">
        <v>672</v>
      </c>
      <c r="G99" s="759">
        <v>10</v>
      </c>
      <c r="H99" s="745">
        <v>2009</v>
      </c>
      <c r="I99" s="760">
        <v>360</v>
      </c>
      <c r="J99" s="109">
        <f t="shared" si="7"/>
        <v>100</v>
      </c>
      <c r="K99" s="109">
        <f t="shared" si="8"/>
        <v>0</v>
      </c>
      <c r="L99" s="109"/>
      <c r="M99" s="109"/>
      <c r="N99" s="76"/>
      <c r="O99" s="109"/>
      <c r="P99" s="109"/>
      <c r="Q99" s="76"/>
    </row>
    <row r="100" spans="3:17" ht="13.5">
      <c r="C100" s="142"/>
      <c r="D100" s="767" t="s">
        <v>712</v>
      </c>
      <c r="E100" s="109"/>
      <c r="F100" s="205" t="s">
        <v>672</v>
      </c>
      <c r="G100" s="759">
        <v>218</v>
      </c>
      <c r="H100" s="745">
        <v>2000</v>
      </c>
      <c r="I100" s="760">
        <v>3946.6</v>
      </c>
      <c r="J100" s="109">
        <f t="shared" si="7"/>
        <v>100</v>
      </c>
      <c r="K100" s="109">
        <f t="shared" si="8"/>
        <v>0</v>
      </c>
      <c r="L100" s="109"/>
      <c r="M100" s="109"/>
      <c r="N100" s="76"/>
      <c r="O100" s="109"/>
      <c r="P100" s="109"/>
      <c r="Q100" s="76"/>
    </row>
    <row r="101" spans="3:17" ht="13.5">
      <c r="C101" s="142"/>
      <c r="D101" s="767" t="s">
        <v>713</v>
      </c>
      <c r="E101" s="109"/>
      <c r="F101" s="205" t="s">
        <v>672</v>
      </c>
      <c r="G101" s="759">
        <v>5</v>
      </c>
      <c r="H101" s="745">
        <v>2009</v>
      </c>
      <c r="I101" s="760">
        <v>450</v>
      </c>
      <c r="J101" s="109">
        <f t="shared" si="7"/>
        <v>100</v>
      </c>
      <c r="K101" s="109">
        <f t="shared" si="8"/>
        <v>0</v>
      </c>
      <c r="L101" s="109"/>
      <c r="M101" s="109"/>
      <c r="N101" s="76"/>
      <c r="O101" s="109"/>
      <c r="P101" s="109"/>
      <c r="Q101" s="76"/>
    </row>
    <row r="102" spans="3:17" ht="13.5">
      <c r="C102" s="142"/>
      <c r="D102" s="767" t="s">
        <v>713</v>
      </c>
      <c r="E102" s="109"/>
      <c r="F102" s="205" t="s">
        <v>672</v>
      </c>
      <c r="G102" s="759">
        <v>18</v>
      </c>
      <c r="H102" s="745">
        <v>2006</v>
      </c>
      <c r="I102" s="760">
        <v>1619.4</v>
      </c>
      <c r="J102" s="109">
        <f t="shared" si="7"/>
        <v>100</v>
      </c>
      <c r="K102" s="109">
        <f t="shared" si="8"/>
        <v>0</v>
      </c>
      <c r="L102" s="109"/>
      <c r="M102" s="109"/>
      <c r="N102" s="76"/>
      <c r="O102" s="109"/>
      <c r="P102" s="109"/>
      <c r="Q102" s="76"/>
    </row>
    <row r="103" spans="3:17" ht="13.5">
      <c r="C103" s="142"/>
      <c r="D103" s="767" t="s">
        <v>714</v>
      </c>
      <c r="E103" s="109"/>
      <c r="F103" s="205" t="s">
        <v>672</v>
      </c>
      <c r="G103" s="759">
        <v>19</v>
      </c>
      <c r="H103" s="745">
        <v>2006</v>
      </c>
      <c r="I103" s="760">
        <v>1709.5</v>
      </c>
      <c r="J103" s="109">
        <f t="shared" si="7"/>
        <v>100</v>
      </c>
      <c r="K103" s="109">
        <f t="shared" si="8"/>
        <v>0</v>
      </c>
      <c r="L103" s="109"/>
      <c r="M103" s="109"/>
      <c r="N103" s="76"/>
      <c r="O103" s="109"/>
      <c r="P103" s="109"/>
      <c r="Q103" s="76"/>
    </row>
    <row r="104" spans="3:17" ht="13.5">
      <c r="C104" s="142"/>
      <c r="D104" s="767" t="s">
        <v>714</v>
      </c>
      <c r="E104" s="109"/>
      <c r="F104" s="205" t="s">
        <v>672</v>
      </c>
      <c r="G104" s="759">
        <v>9</v>
      </c>
      <c r="H104" s="745">
        <v>2005</v>
      </c>
      <c r="I104" s="760">
        <v>972</v>
      </c>
      <c r="J104" s="109">
        <f t="shared" si="7"/>
        <v>100</v>
      </c>
      <c r="K104" s="109">
        <f t="shared" si="8"/>
        <v>0</v>
      </c>
      <c r="L104" s="109"/>
      <c r="M104" s="109"/>
      <c r="N104" s="76"/>
      <c r="O104" s="109"/>
      <c r="P104" s="109"/>
      <c r="Q104" s="76"/>
    </row>
    <row r="105" spans="3:17" ht="13.5">
      <c r="C105" s="142"/>
      <c r="D105" s="775" t="s">
        <v>715</v>
      </c>
      <c r="E105" s="109"/>
      <c r="F105" s="205" t="s">
        <v>672</v>
      </c>
      <c r="G105" s="759">
        <v>10</v>
      </c>
      <c r="H105" s="745">
        <v>2009</v>
      </c>
      <c r="I105" s="760">
        <v>900</v>
      </c>
      <c r="J105" s="109">
        <f t="shared" si="7"/>
        <v>100</v>
      </c>
      <c r="K105" s="109">
        <f t="shared" si="8"/>
        <v>0</v>
      </c>
      <c r="L105" s="109"/>
      <c r="M105" s="109"/>
      <c r="N105" s="76"/>
      <c r="O105" s="109"/>
      <c r="P105" s="109"/>
      <c r="Q105" s="76"/>
    </row>
    <row r="106" spans="3:17" ht="13.5">
      <c r="C106" s="142"/>
      <c r="D106" s="775" t="s">
        <v>716</v>
      </c>
      <c r="E106" s="109"/>
      <c r="F106" s="205" t="s">
        <v>672</v>
      </c>
      <c r="G106" s="759">
        <v>3</v>
      </c>
      <c r="H106" s="745">
        <v>2005</v>
      </c>
      <c r="I106" s="759">
        <v>162.6</v>
      </c>
      <c r="J106" s="109">
        <f t="shared" si="7"/>
        <v>100</v>
      </c>
      <c r="K106" s="109">
        <f t="shared" si="8"/>
        <v>0</v>
      </c>
      <c r="L106" s="109"/>
      <c r="M106" s="109"/>
      <c r="N106" s="76"/>
      <c r="O106" s="109"/>
      <c r="P106" s="109"/>
      <c r="Q106" s="76"/>
    </row>
    <row r="107" spans="3:17" ht="13.5">
      <c r="C107" s="142"/>
      <c r="D107" s="775" t="s">
        <v>717</v>
      </c>
      <c r="E107" s="109"/>
      <c r="F107" s="205" t="s">
        <v>672</v>
      </c>
      <c r="G107" s="759">
        <v>17</v>
      </c>
      <c r="H107" s="745">
        <v>2005</v>
      </c>
      <c r="I107" s="759">
        <v>1467.1</v>
      </c>
      <c r="J107" s="109">
        <f t="shared" si="7"/>
        <v>100</v>
      </c>
      <c r="K107" s="109">
        <f t="shared" si="8"/>
        <v>0</v>
      </c>
      <c r="L107" s="109"/>
      <c r="M107" s="109"/>
      <c r="N107" s="76"/>
      <c r="O107" s="109"/>
      <c r="P107" s="109"/>
      <c r="Q107" s="76"/>
    </row>
    <row r="108" spans="3:17" ht="13.5">
      <c r="C108" s="142"/>
      <c r="D108" s="775" t="s">
        <v>717</v>
      </c>
      <c r="E108" s="109"/>
      <c r="F108" s="205" t="s">
        <v>672</v>
      </c>
      <c r="G108" s="759">
        <v>8</v>
      </c>
      <c r="H108" s="745">
        <v>2005</v>
      </c>
      <c r="I108" s="760">
        <v>720</v>
      </c>
      <c r="J108" s="109">
        <f t="shared" si="7"/>
        <v>100</v>
      </c>
      <c r="K108" s="109">
        <f t="shared" si="8"/>
        <v>0</v>
      </c>
      <c r="L108" s="109"/>
      <c r="M108" s="109"/>
      <c r="N108" s="76"/>
      <c r="O108" s="109"/>
      <c r="P108" s="109"/>
      <c r="Q108" s="76"/>
    </row>
    <row r="109" spans="3:17" ht="13.5">
      <c r="C109" s="142"/>
      <c r="D109" s="775" t="s">
        <v>718</v>
      </c>
      <c r="E109" s="109"/>
      <c r="F109" s="205" t="s">
        <v>672</v>
      </c>
      <c r="G109" s="759">
        <v>13</v>
      </c>
      <c r="H109" s="745">
        <v>2006</v>
      </c>
      <c r="I109" s="760">
        <v>545.5</v>
      </c>
      <c r="J109" s="109">
        <f t="shared" si="7"/>
        <v>100</v>
      </c>
      <c r="K109" s="109">
        <f t="shared" si="8"/>
        <v>0</v>
      </c>
      <c r="L109" s="109"/>
      <c r="M109" s="109"/>
      <c r="N109" s="76"/>
      <c r="O109" s="109"/>
      <c r="P109" s="109"/>
      <c r="Q109" s="76"/>
    </row>
    <row r="110" spans="3:17" ht="13.5">
      <c r="C110" s="142"/>
      <c r="D110" s="775" t="s">
        <v>718</v>
      </c>
      <c r="E110" s="109"/>
      <c r="F110" s="205" t="s">
        <v>672</v>
      </c>
      <c r="G110" s="759">
        <v>8</v>
      </c>
      <c r="H110" s="745">
        <v>2005</v>
      </c>
      <c r="I110" s="760">
        <v>384</v>
      </c>
      <c r="J110" s="109">
        <f t="shared" si="7"/>
        <v>100</v>
      </c>
      <c r="K110" s="109">
        <f t="shared" si="8"/>
        <v>0</v>
      </c>
      <c r="L110" s="109"/>
      <c r="M110" s="109"/>
      <c r="N110" s="76"/>
      <c r="O110" s="109"/>
      <c r="P110" s="109"/>
      <c r="Q110" s="76"/>
    </row>
    <row r="111" spans="3:17" ht="13.5">
      <c r="C111" s="142"/>
      <c r="D111" s="762" t="s">
        <v>719</v>
      </c>
      <c r="E111" s="109"/>
      <c r="F111" s="205" t="s">
        <v>672</v>
      </c>
      <c r="G111" s="776">
        <v>1</v>
      </c>
      <c r="H111" s="763">
        <v>2017</v>
      </c>
      <c r="I111" s="778">
        <v>44</v>
      </c>
      <c r="J111" s="109">
        <f t="shared" si="7"/>
        <v>60</v>
      </c>
      <c r="K111" s="109">
        <f t="shared" si="8"/>
        <v>17.6</v>
      </c>
      <c r="L111" s="109"/>
      <c r="M111" s="109"/>
      <c r="N111" s="76"/>
      <c r="O111" s="109"/>
      <c r="P111" s="109"/>
      <c r="Q111" s="76"/>
    </row>
    <row r="112" spans="3:17" ht="13.5">
      <c r="C112" s="142"/>
      <c r="D112" s="762" t="s">
        <v>719</v>
      </c>
      <c r="E112" s="109"/>
      <c r="F112" s="205" t="s">
        <v>672</v>
      </c>
      <c r="G112" s="777">
        <v>1</v>
      </c>
      <c r="H112" s="763">
        <v>2017</v>
      </c>
      <c r="I112" s="778">
        <v>40</v>
      </c>
      <c r="J112" s="109">
        <f t="shared" si="7"/>
        <v>60</v>
      </c>
      <c r="K112" s="109">
        <f t="shared" si="8"/>
        <v>16</v>
      </c>
      <c r="L112" s="109"/>
      <c r="M112" s="109"/>
      <c r="N112" s="76"/>
      <c r="O112" s="109"/>
      <c r="P112" s="109"/>
      <c r="Q112" s="76"/>
    </row>
    <row r="113" spans="3:17" ht="13.5">
      <c r="C113" s="142"/>
      <c r="D113" s="762" t="s">
        <v>720</v>
      </c>
      <c r="E113" s="109"/>
      <c r="F113" s="205" t="s">
        <v>672</v>
      </c>
      <c r="G113" s="777">
        <v>1</v>
      </c>
      <c r="H113" s="763">
        <v>2017</v>
      </c>
      <c r="I113" s="778">
        <v>55</v>
      </c>
      <c r="J113" s="109">
        <f t="shared" si="7"/>
        <v>60</v>
      </c>
      <c r="K113" s="109">
        <f t="shared" si="8"/>
        <v>22</v>
      </c>
      <c r="L113" s="109"/>
      <c r="M113" s="109"/>
      <c r="N113" s="76"/>
      <c r="O113" s="109"/>
      <c r="P113" s="109"/>
      <c r="Q113" s="76"/>
    </row>
    <row r="114" spans="3:17" ht="13.5">
      <c r="C114" s="142"/>
      <c r="D114" s="762" t="s">
        <v>721</v>
      </c>
      <c r="E114" s="109"/>
      <c r="F114" s="205" t="s">
        <v>672</v>
      </c>
      <c r="G114" s="759">
        <v>1</v>
      </c>
      <c r="H114" s="763">
        <v>2017</v>
      </c>
      <c r="I114" s="760">
        <v>22</v>
      </c>
      <c r="J114" s="109">
        <f t="shared" si="7"/>
        <v>60</v>
      </c>
      <c r="K114" s="109">
        <f t="shared" si="8"/>
        <v>8.8</v>
      </c>
      <c r="L114" s="109"/>
      <c r="M114" s="109"/>
      <c r="N114" s="76"/>
      <c r="O114" s="109"/>
      <c r="P114" s="109"/>
      <c r="Q114" s="76"/>
    </row>
    <row r="115" spans="3:17" ht="13.5">
      <c r="C115" s="142"/>
      <c r="D115" s="762" t="s">
        <v>722</v>
      </c>
      <c r="E115" s="109"/>
      <c r="F115" s="205" t="s">
        <v>672</v>
      </c>
      <c r="G115" s="759">
        <v>1</v>
      </c>
      <c r="H115" s="763">
        <v>2017</v>
      </c>
      <c r="I115" s="760">
        <v>22</v>
      </c>
      <c r="J115" s="109">
        <f t="shared" si="7"/>
        <v>60</v>
      </c>
      <c r="K115" s="109">
        <f t="shared" si="8"/>
        <v>8.8</v>
      </c>
      <c r="L115" s="109"/>
      <c r="M115" s="109"/>
      <c r="N115" s="76"/>
      <c r="O115" s="109"/>
      <c r="P115" s="109"/>
      <c r="Q115" s="76"/>
    </row>
    <row r="116" spans="3:17" ht="13.5">
      <c r="C116" s="142"/>
      <c r="D116" s="762" t="s">
        <v>722</v>
      </c>
      <c r="E116" s="109"/>
      <c r="F116" s="205" t="s">
        <v>672</v>
      </c>
      <c r="G116" s="759">
        <v>1</v>
      </c>
      <c r="H116" s="763">
        <v>2017</v>
      </c>
      <c r="I116" s="760">
        <v>22</v>
      </c>
      <c r="J116" s="109">
        <f t="shared" si="7"/>
        <v>60</v>
      </c>
      <c r="K116" s="109">
        <f t="shared" si="8"/>
        <v>8.8</v>
      </c>
      <c r="L116" s="109"/>
      <c r="M116" s="109"/>
      <c r="N116" s="76"/>
      <c r="O116" s="109"/>
      <c r="P116" s="109"/>
      <c r="Q116" s="76"/>
    </row>
    <row r="117" spans="3:17" ht="13.5">
      <c r="C117" s="142"/>
      <c r="D117" s="762" t="s">
        <v>722</v>
      </c>
      <c r="E117" s="109"/>
      <c r="F117" s="205" t="s">
        <v>672</v>
      </c>
      <c r="G117" s="759">
        <v>1</v>
      </c>
      <c r="H117" s="763">
        <v>2017</v>
      </c>
      <c r="I117" s="760">
        <v>22</v>
      </c>
      <c r="J117" s="109">
        <f t="shared" si="7"/>
        <v>60</v>
      </c>
      <c r="K117" s="109">
        <f t="shared" si="8"/>
        <v>8.8</v>
      </c>
      <c r="L117" s="109"/>
      <c r="M117" s="109"/>
      <c r="N117" s="76"/>
      <c r="O117" s="109"/>
      <c r="P117" s="109"/>
      <c r="Q117" s="76"/>
    </row>
    <row r="118" spans="3:17" ht="13.5">
      <c r="C118" s="142"/>
      <c r="D118" s="762" t="s">
        <v>722</v>
      </c>
      <c r="E118" s="109"/>
      <c r="F118" s="205" t="s">
        <v>672</v>
      </c>
      <c r="G118" s="759">
        <v>1</v>
      </c>
      <c r="H118" s="763">
        <v>2017</v>
      </c>
      <c r="I118" s="760">
        <v>22</v>
      </c>
      <c r="J118" s="109">
        <f t="shared" si="7"/>
        <v>60</v>
      </c>
      <c r="K118" s="109">
        <f t="shared" si="8"/>
        <v>8.8</v>
      </c>
      <c r="L118" s="109"/>
      <c r="M118" s="109"/>
      <c r="N118" s="76"/>
      <c r="O118" s="109"/>
      <c r="P118" s="109"/>
      <c r="Q118" s="76"/>
    </row>
    <row r="119" spans="3:17" ht="13.5">
      <c r="C119" s="142"/>
      <c r="D119" s="762" t="s">
        <v>722</v>
      </c>
      <c r="E119" s="109"/>
      <c r="F119" s="205" t="s">
        <v>672</v>
      </c>
      <c r="G119" s="759">
        <v>1</v>
      </c>
      <c r="H119" s="763">
        <v>2017</v>
      </c>
      <c r="I119" s="760">
        <v>22</v>
      </c>
      <c r="J119" s="109">
        <f t="shared" si="7"/>
        <v>60</v>
      </c>
      <c r="K119" s="109">
        <f t="shared" si="8"/>
        <v>8.8</v>
      </c>
      <c r="L119" s="109"/>
      <c r="M119" s="109"/>
      <c r="N119" s="76"/>
      <c r="O119" s="109"/>
      <c r="P119" s="109"/>
      <c r="Q119" s="76"/>
    </row>
    <row r="120" spans="3:17" ht="13.5">
      <c r="C120" s="142"/>
      <c r="D120" s="762" t="s">
        <v>722</v>
      </c>
      <c r="E120" s="109"/>
      <c r="F120" s="205" t="s">
        <v>672</v>
      </c>
      <c r="G120" s="759">
        <v>1</v>
      </c>
      <c r="H120" s="763">
        <v>2017</v>
      </c>
      <c r="I120" s="760">
        <v>8</v>
      </c>
      <c r="J120" s="109">
        <f t="shared" si="7"/>
        <v>60</v>
      </c>
      <c r="K120" s="109">
        <f t="shared" si="8"/>
        <v>3.2</v>
      </c>
      <c r="L120" s="109"/>
      <c r="M120" s="109"/>
      <c r="N120" s="76"/>
      <c r="O120" s="109"/>
      <c r="P120" s="109"/>
      <c r="Q120" s="76"/>
    </row>
    <row r="121" spans="3:17" ht="13.5">
      <c r="C121" s="142"/>
      <c r="D121" s="762" t="s">
        <v>723</v>
      </c>
      <c r="E121" s="109"/>
      <c r="F121" s="205" t="s">
        <v>672</v>
      </c>
      <c r="G121" s="759">
        <v>1</v>
      </c>
      <c r="H121" s="763">
        <v>2017</v>
      </c>
      <c r="I121" s="760">
        <v>8</v>
      </c>
      <c r="J121" s="109">
        <f t="shared" si="7"/>
        <v>60</v>
      </c>
      <c r="K121" s="109">
        <f t="shared" si="8"/>
        <v>3.2</v>
      </c>
      <c r="L121" s="109"/>
      <c r="M121" s="109"/>
      <c r="N121" s="76"/>
      <c r="O121" s="109"/>
      <c r="P121" s="109"/>
      <c r="Q121" s="76"/>
    </row>
    <row r="122" spans="3:17" ht="13.5">
      <c r="C122" s="142"/>
      <c r="D122" s="762" t="s">
        <v>723</v>
      </c>
      <c r="E122" s="109"/>
      <c r="F122" s="205" t="s">
        <v>672</v>
      </c>
      <c r="G122" s="759">
        <v>1</v>
      </c>
      <c r="H122" s="763">
        <v>2017</v>
      </c>
      <c r="I122" s="760">
        <v>8</v>
      </c>
      <c r="J122" s="109">
        <f t="shared" si="7"/>
        <v>60</v>
      </c>
      <c r="K122" s="109">
        <f t="shared" si="8"/>
        <v>3.2</v>
      </c>
      <c r="L122" s="109"/>
      <c r="M122" s="109"/>
      <c r="N122" s="76"/>
      <c r="O122" s="109"/>
      <c r="P122" s="109"/>
      <c r="Q122" s="76"/>
    </row>
    <row r="123" spans="3:17" ht="13.5">
      <c r="C123" s="142"/>
      <c r="D123" s="762" t="s">
        <v>723</v>
      </c>
      <c r="E123" s="109"/>
      <c r="F123" s="205" t="s">
        <v>672</v>
      </c>
      <c r="G123" s="759">
        <v>1</v>
      </c>
      <c r="H123" s="763">
        <v>2017</v>
      </c>
      <c r="I123" s="760">
        <v>8</v>
      </c>
      <c r="J123" s="109">
        <f t="shared" si="7"/>
        <v>60</v>
      </c>
      <c r="K123" s="109">
        <f t="shared" si="8"/>
        <v>3.2</v>
      </c>
      <c r="L123" s="109"/>
      <c r="M123" s="109"/>
      <c r="N123" s="76"/>
      <c r="O123" s="109"/>
      <c r="P123" s="109"/>
      <c r="Q123" s="76"/>
    </row>
    <row r="124" spans="3:17" ht="13.5">
      <c r="C124" s="142"/>
      <c r="D124" s="762" t="s">
        <v>723</v>
      </c>
      <c r="E124" s="109"/>
      <c r="F124" s="205" t="s">
        <v>672</v>
      </c>
      <c r="G124" s="759">
        <v>1</v>
      </c>
      <c r="H124" s="763">
        <v>2017</v>
      </c>
      <c r="I124" s="760">
        <v>8</v>
      </c>
      <c r="J124" s="109">
        <f t="shared" si="7"/>
        <v>60</v>
      </c>
      <c r="K124" s="109">
        <f t="shared" si="8"/>
        <v>3.2</v>
      </c>
      <c r="L124" s="109"/>
      <c r="M124" s="109"/>
      <c r="N124" s="76"/>
      <c r="O124" s="109"/>
      <c r="P124" s="109"/>
      <c r="Q124" s="76"/>
    </row>
    <row r="125" spans="3:17" ht="13.5">
      <c r="C125" s="142"/>
      <c r="D125" s="762" t="s">
        <v>723</v>
      </c>
      <c r="E125" s="109"/>
      <c r="F125" s="205" t="s">
        <v>672</v>
      </c>
      <c r="G125" s="759">
        <v>1</v>
      </c>
      <c r="H125" s="763">
        <v>2017</v>
      </c>
      <c r="I125" s="760">
        <v>8</v>
      </c>
      <c r="J125" s="109">
        <f t="shared" si="7"/>
        <v>60</v>
      </c>
      <c r="K125" s="109">
        <f t="shared" si="8"/>
        <v>3.2</v>
      </c>
      <c r="L125" s="109"/>
      <c r="M125" s="109"/>
      <c r="N125" s="76"/>
      <c r="O125" s="109"/>
      <c r="P125" s="109"/>
      <c r="Q125" s="76"/>
    </row>
    <row r="126" spans="3:17" ht="13.5">
      <c r="C126" s="142"/>
      <c r="D126" s="762" t="s">
        <v>723</v>
      </c>
      <c r="E126" s="109"/>
      <c r="F126" s="205" t="s">
        <v>672</v>
      </c>
      <c r="G126" s="759">
        <v>1</v>
      </c>
      <c r="H126" s="763">
        <v>2017</v>
      </c>
      <c r="I126" s="760">
        <v>8</v>
      </c>
      <c r="J126" s="109">
        <f aca="true" t="shared" si="9" ref="J126:J157">IF(($J$14-H126)*J$93&gt;100,100,($J$14-H126)*J$93)</f>
        <v>60</v>
      </c>
      <c r="K126" s="109">
        <f t="shared" si="8"/>
        <v>3.2</v>
      </c>
      <c r="L126" s="109"/>
      <c r="M126" s="109"/>
      <c r="N126" s="76"/>
      <c r="O126" s="109"/>
      <c r="P126" s="109"/>
      <c r="Q126" s="76"/>
    </row>
    <row r="127" spans="3:17" ht="13.5">
      <c r="C127" s="142"/>
      <c r="D127" s="762" t="s">
        <v>723</v>
      </c>
      <c r="E127" s="109"/>
      <c r="F127" s="205" t="s">
        <v>672</v>
      </c>
      <c r="G127" s="759">
        <v>1</v>
      </c>
      <c r="H127" s="763">
        <v>2017</v>
      </c>
      <c r="I127" s="760">
        <v>8</v>
      </c>
      <c r="J127" s="109">
        <f t="shared" si="9"/>
        <v>60</v>
      </c>
      <c r="K127" s="109">
        <f t="shared" si="8"/>
        <v>3.2</v>
      </c>
      <c r="L127" s="109"/>
      <c r="M127" s="109"/>
      <c r="N127" s="76"/>
      <c r="O127" s="109"/>
      <c r="P127" s="109"/>
      <c r="Q127" s="76"/>
    </row>
    <row r="128" spans="3:17" ht="13.5">
      <c r="C128" s="142"/>
      <c r="D128" s="762" t="s">
        <v>723</v>
      </c>
      <c r="E128" s="109"/>
      <c r="F128" s="205" t="s">
        <v>672</v>
      </c>
      <c r="G128" s="759">
        <v>1</v>
      </c>
      <c r="H128" s="763">
        <v>2017</v>
      </c>
      <c r="I128" s="760">
        <v>8</v>
      </c>
      <c r="J128" s="109">
        <f t="shared" si="9"/>
        <v>60</v>
      </c>
      <c r="K128" s="109">
        <f t="shared" si="8"/>
        <v>3.2</v>
      </c>
      <c r="L128" s="109"/>
      <c r="M128" s="109"/>
      <c r="N128" s="76"/>
      <c r="O128" s="109"/>
      <c r="P128" s="109"/>
      <c r="Q128" s="76"/>
    </row>
    <row r="129" spans="3:17" ht="13.5">
      <c r="C129" s="142"/>
      <c r="D129" s="762" t="s">
        <v>723</v>
      </c>
      <c r="E129" s="109"/>
      <c r="F129" s="205" t="s">
        <v>672</v>
      </c>
      <c r="G129" s="759">
        <v>1</v>
      </c>
      <c r="H129" s="763">
        <v>2017</v>
      </c>
      <c r="I129" s="760">
        <v>8</v>
      </c>
      <c r="J129" s="109">
        <f t="shared" si="9"/>
        <v>60</v>
      </c>
      <c r="K129" s="109">
        <f t="shared" si="8"/>
        <v>3.2</v>
      </c>
      <c r="L129" s="109"/>
      <c r="M129" s="109"/>
      <c r="N129" s="76"/>
      <c r="O129" s="109"/>
      <c r="P129" s="109"/>
      <c r="Q129" s="76"/>
    </row>
    <row r="130" spans="3:17" ht="13.5">
      <c r="C130" s="142"/>
      <c r="D130" s="762" t="s">
        <v>723</v>
      </c>
      <c r="E130" s="109"/>
      <c r="F130" s="205" t="s">
        <v>672</v>
      </c>
      <c r="G130" s="759">
        <v>1</v>
      </c>
      <c r="H130" s="763">
        <v>2017</v>
      </c>
      <c r="I130" s="760">
        <v>8</v>
      </c>
      <c r="J130" s="109">
        <f t="shared" si="9"/>
        <v>60</v>
      </c>
      <c r="K130" s="109">
        <f t="shared" si="8"/>
        <v>3.2</v>
      </c>
      <c r="L130" s="109"/>
      <c r="M130" s="109"/>
      <c r="N130" s="76"/>
      <c r="O130" s="109"/>
      <c r="P130" s="109"/>
      <c r="Q130" s="76"/>
    </row>
    <row r="131" spans="3:17" ht="13.5">
      <c r="C131" s="142"/>
      <c r="D131" s="762" t="s">
        <v>723</v>
      </c>
      <c r="E131" s="109"/>
      <c r="F131" s="205" t="s">
        <v>672</v>
      </c>
      <c r="G131" s="759">
        <v>1</v>
      </c>
      <c r="H131" s="763">
        <v>2017</v>
      </c>
      <c r="I131" s="760">
        <v>8</v>
      </c>
      <c r="J131" s="109">
        <f t="shared" si="9"/>
        <v>60</v>
      </c>
      <c r="K131" s="109">
        <f t="shared" si="8"/>
        <v>3.2</v>
      </c>
      <c r="L131" s="109"/>
      <c r="M131" s="109"/>
      <c r="N131" s="76"/>
      <c r="O131" s="109"/>
      <c r="P131" s="109"/>
      <c r="Q131" s="76"/>
    </row>
    <row r="132" spans="3:17" ht="13.5">
      <c r="C132" s="142"/>
      <c r="D132" s="762" t="s">
        <v>723</v>
      </c>
      <c r="E132" s="109"/>
      <c r="F132" s="205" t="s">
        <v>672</v>
      </c>
      <c r="G132" s="759">
        <v>1</v>
      </c>
      <c r="H132" s="763">
        <v>2017</v>
      </c>
      <c r="I132" s="760">
        <v>8</v>
      </c>
      <c r="J132" s="109">
        <f t="shared" si="9"/>
        <v>60</v>
      </c>
      <c r="K132" s="109">
        <f t="shared" si="8"/>
        <v>3.2</v>
      </c>
      <c r="L132" s="109"/>
      <c r="M132" s="109"/>
      <c r="N132" s="76"/>
      <c r="O132" s="109"/>
      <c r="P132" s="109"/>
      <c r="Q132" s="76"/>
    </row>
    <row r="133" spans="3:17" ht="13.5">
      <c r="C133" s="142"/>
      <c r="D133" s="762" t="s">
        <v>723</v>
      </c>
      <c r="E133" s="109"/>
      <c r="F133" s="205" t="s">
        <v>672</v>
      </c>
      <c r="G133" s="759">
        <v>1</v>
      </c>
      <c r="H133" s="763">
        <v>2017</v>
      </c>
      <c r="I133" s="760">
        <v>8</v>
      </c>
      <c r="J133" s="109">
        <f t="shared" si="9"/>
        <v>60</v>
      </c>
      <c r="K133" s="109">
        <f t="shared" si="8"/>
        <v>3.2</v>
      </c>
      <c r="L133" s="109"/>
      <c r="M133" s="109"/>
      <c r="N133" s="76"/>
      <c r="O133" s="109"/>
      <c r="P133" s="109"/>
      <c r="Q133" s="76"/>
    </row>
    <row r="134" spans="3:17" ht="13.5">
      <c r="C134" s="142"/>
      <c r="D134" s="762" t="s">
        <v>723</v>
      </c>
      <c r="E134" s="109"/>
      <c r="F134" s="205" t="s">
        <v>672</v>
      </c>
      <c r="G134" s="759">
        <v>1</v>
      </c>
      <c r="H134" s="763">
        <v>2017</v>
      </c>
      <c r="I134" s="760">
        <v>8</v>
      </c>
      <c r="J134" s="109">
        <f t="shared" si="9"/>
        <v>60</v>
      </c>
      <c r="K134" s="109">
        <f t="shared" si="8"/>
        <v>3.2</v>
      </c>
      <c r="L134" s="109"/>
      <c r="M134" s="109"/>
      <c r="N134" s="76"/>
      <c r="O134" s="109"/>
      <c r="P134" s="109"/>
      <c r="Q134" s="76"/>
    </row>
    <row r="135" spans="3:17" ht="13.5">
      <c r="C135" s="142"/>
      <c r="D135" s="762" t="s">
        <v>723</v>
      </c>
      <c r="E135" s="109"/>
      <c r="F135" s="205" t="s">
        <v>672</v>
      </c>
      <c r="G135" s="759">
        <v>1</v>
      </c>
      <c r="H135" s="763">
        <v>2017</v>
      </c>
      <c r="I135" s="760">
        <v>8</v>
      </c>
      <c r="J135" s="109">
        <f t="shared" si="9"/>
        <v>60</v>
      </c>
      <c r="K135" s="109">
        <f t="shared" si="8"/>
        <v>3.2</v>
      </c>
      <c r="L135" s="109"/>
      <c r="M135" s="109"/>
      <c r="N135" s="76"/>
      <c r="O135" s="109"/>
      <c r="P135" s="109"/>
      <c r="Q135" s="76"/>
    </row>
    <row r="136" spans="3:17" ht="13.5">
      <c r="C136" s="142"/>
      <c r="D136" s="762" t="s">
        <v>723</v>
      </c>
      <c r="E136" s="109"/>
      <c r="F136" s="205" t="s">
        <v>672</v>
      </c>
      <c r="G136" s="759">
        <v>1</v>
      </c>
      <c r="H136" s="763">
        <v>2017</v>
      </c>
      <c r="I136" s="760">
        <v>33</v>
      </c>
      <c r="J136" s="109">
        <f t="shared" si="9"/>
        <v>60</v>
      </c>
      <c r="K136" s="109">
        <f t="shared" si="8"/>
        <v>13.2</v>
      </c>
      <c r="L136" s="109"/>
      <c r="M136" s="109"/>
      <c r="N136" s="76"/>
      <c r="O136" s="109"/>
      <c r="P136" s="109"/>
      <c r="Q136" s="76"/>
    </row>
    <row r="137" spans="3:17" ht="13.5">
      <c r="C137" s="142"/>
      <c r="D137" s="768" t="s">
        <v>724</v>
      </c>
      <c r="E137" s="109"/>
      <c r="F137" s="205" t="s">
        <v>672</v>
      </c>
      <c r="G137" s="759">
        <v>1</v>
      </c>
      <c r="H137" s="763">
        <v>2017</v>
      </c>
      <c r="I137" s="760">
        <v>22</v>
      </c>
      <c r="J137" s="109">
        <f t="shared" si="9"/>
        <v>60</v>
      </c>
      <c r="K137" s="109">
        <f t="shared" si="8"/>
        <v>8.8</v>
      </c>
      <c r="L137" s="109"/>
      <c r="M137" s="109"/>
      <c r="N137" s="76"/>
      <c r="O137" s="109"/>
      <c r="P137" s="109"/>
      <c r="Q137" s="76"/>
    </row>
    <row r="138" spans="3:17" ht="13.5">
      <c r="C138" s="142"/>
      <c r="D138" s="768" t="s">
        <v>725</v>
      </c>
      <c r="E138" s="109"/>
      <c r="F138" s="205" t="s">
        <v>672</v>
      </c>
      <c r="G138" s="759">
        <v>1</v>
      </c>
      <c r="H138" s="763">
        <v>2017</v>
      </c>
      <c r="I138" s="760">
        <v>49.6</v>
      </c>
      <c r="J138" s="109">
        <f t="shared" si="9"/>
        <v>60</v>
      </c>
      <c r="K138" s="109">
        <f t="shared" si="8"/>
        <v>19.840000000000003</v>
      </c>
      <c r="L138" s="109"/>
      <c r="M138" s="109"/>
      <c r="N138" s="76"/>
      <c r="O138" s="109"/>
      <c r="P138" s="109"/>
      <c r="Q138" s="76"/>
    </row>
    <row r="139" spans="3:17" ht="27">
      <c r="C139" s="142"/>
      <c r="D139" s="774" t="s">
        <v>726</v>
      </c>
      <c r="E139" s="109"/>
      <c r="F139" s="205" t="s">
        <v>672</v>
      </c>
      <c r="G139" s="776">
        <v>1</v>
      </c>
      <c r="H139" s="763">
        <v>2017</v>
      </c>
      <c r="I139" s="777">
        <v>288.54</v>
      </c>
      <c r="J139" s="109">
        <f t="shared" si="9"/>
        <v>60</v>
      </c>
      <c r="K139" s="109">
        <f t="shared" si="8"/>
        <v>115.41600000000003</v>
      </c>
      <c r="L139" s="109"/>
      <c r="M139" s="109"/>
      <c r="N139" s="76"/>
      <c r="O139" s="109"/>
      <c r="P139" s="109"/>
      <c r="Q139" s="76"/>
    </row>
    <row r="140" spans="3:17" ht="13.5">
      <c r="C140" s="142"/>
      <c r="D140" s="780" t="s">
        <v>727</v>
      </c>
      <c r="E140" s="109"/>
      <c r="F140" s="205" t="s">
        <v>672</v>
      </c>
      <c r="G140" s="777">
        <v>1</v>
      </c>
      <c r="H140" s="763">
        <v>2017</v>
      </c>
      <c r="I140" s="778">
        <v>108</v>
      </c>
      <c r="J140" s="109">
        <f t="shared" si="9"/>
        <v>60</v>
      </c>
      <c r="K140" s="109">
        <f t="shared" si="8"/>
        <v>43.2</v>
      </c>
      <c r="L140" s="109"/>
      <c r="M140" s="109"/>
      <c r="N140" s="76"/>
      <c r="O140" s="109"/>
      <c r="P140" s="109"/>
      <c r="Q140" s="76"/>
    </row>
    <row r="141" spans="3:17" ht="13.5">
      <c r="C141" s="142"/>
      <c r="D141" s="781" t="s">
        <v>728</v>
      </c>
      <c r="E141" s="109"/>
      <c r="F141" s="205" t="s">
        <v>672</v>
      </c>
      <c r="G141" s="777">
        <v>1</v>
      </c>
      <c r="H141" s="763">
        <v>2017</v>
      </c>
      <c r="I141" s="777">
        <v>182.25</v>
      </c>
      <c r="J141" s="109">
        <f t="shared" si="9"/>
        <v>60</v>
      </c>
      <c r="K141" s="109">
        <f t="shared" si="8"/>
        <v>72.9</v>
      </c>
      <c r="L141" s="109"/>
      <c r="M141" s="109"/>
      <c r="N141" s="76"/>
      <c r="O141" s="109"/>
      <c r="P141" s="109"/>
      <c r="Q141" s="76"/>
    </row>
    <row r="142" spans="3:17" ht="13.5">
      <c r="C142" s="142"/>
      <c r="D142" s="782" t="s">
        <v>729</v>
      </c>
      <c r="E142" s="109"/>
      <c r="F142" s="205" t="s">
        <v>672</v>
      </c>
      <c r="G142" s="759">
        <v>1</v>
      </c>
      <c r="H142" s="763">
        <v>2017</v>
      </c>
      <c r="I142" s="760">
        <v>55</v>
      </c>
      <c r="J142" s="109">
        <f t="shared" si="9"/>
        <v>60</v>
      </c>
      <c r="K142" s="109">
        <f t="shared" si="8"/>
        <v>22</v>
      </c>
      <c r="L142" s="109"/>
      <c r="M142" s="109"/>
      <c r="N142" s="76"/>
      <c r="O142" s="109"/>
      <c r="P142" s="109"/>
      <c r="Q142" s="76"/>
    </row>
    <row r="143" spans="3:17" ht="27">
      <c r="C143" s="142"/>
      <c r="D143" s="767" t="s">
        <v>730</v>
      </c>
      <c r="E143" s="109"/>
      <c r="F143" s="205" t="s">
        <v>672</v>
      </c>
      <c r="G143" s="759">
        <v>2</v>
      </c>
      <c r="H143" s="763">
        <v>2017</v>
      </c>
      <c r="I143" s="749">
        <v>538.2</v>
      </c>
      <c r="J143" s="109">
        <f t="shared" si="9"/>
        <v>60</v>
      </c>
      <c r="K143" s="109">
        <f t="shared" si="8"/>
        <v>215.28000000000003</v>
      </c>
      <c r="L143" s="109"/>
      <c r="M143" s="109"/>
      <c r="N143" s="76"/>
      <c r="O143" s="109"/>
      <c r="P143" s="109"/>
      <c r="Q143" s="76"/>
    </row>
    <row r="144" spans="3:17" ht="27">
      <c r="C144" s="142"/>
      <c r="D144" s="767" t="s">
        <v>731</v>
      </c>
      <c r="E144" s="109"/>
      <c r="F144" s="205" t="s">
        <v>672</v>
      </c>
      <c r="G144" s="759">
        <v>1</v>
      </c>
      <c r="H144" s="763">
        <v>2017</v>
      </c>
      <c r="I144" s="759">
        <v>48.84</v>
      </c>
      <c r="J144" s="109">
        <f t="shared" si="9"/>
        <v>60</v>
      </c>
      <c r="K144" s="109">
        <f t="shared" si="8"/>
        <v>19.536</v>
      </c>
      <c r="L144" s="109"/>
      <c r="M144" s="109"/>
      <c r="N144" s="76"/>
      <c r="O144" s="109"/>
      <c r="P144" s="109"/>
      <c r="Q144" s="76"/>
    </row>
    <row r="145" spans="3:17" ht="27">
      <c r="C145" s="142"/>
      <c r="D145" s="767" t="s">
        <v>732</v>
      </c>
      <c r="E145" s="109"/>
      <c r="F145" s="205" t="s">
        <v>672</v>
      </c>
      <c r="G145" s="759">
        <v>1</v>
      </c>
      <c r="H145" s="763">
        <v>2017</v>
      </c>
      <c r="I145" s="760">
        <v>38</v>
      </c>
      <c r="J145" s="109">
        <f t="shared" si="9"/>
        <v>60</v>
      </c>
      <c r="K145" s="109">
        <f t="shared" si="8"/>
        <v>15.2</v>
      </c>
      <c r="L145" s="109"/>
      <c r="M145" s="109"/>
      <c r="N145" s="76"/>
      <c r="O145" s="109"/>
      <c r="P145" s="109"/>
      <c r="Q145" s="76"/>
    </row>
    <row r="146" spans="3:17" ht="27">
      <c r="C146" s="142"/>
      <c r="D146" s="767" t="s">
        <v>733</v>
      </c>
      <c r="E146" s="109"/>
      <c r="F146" s="205" t="s">
        <v>672</v>
      </c>
      <c r="G146" s="759">
        <v>2</v>
      </c>
      <c r="H146" s="763">
        <v>2017</v>
      </c>
      <c r="I146" s="76">
        <v>30</v>
      </c>
      <c r="J146" s="109">
        <f t="shared" si="9"/>
        <v>60</v>
      </c>
      <c r="K146" s="109">
        <f t="shared" si="8"/>
        <v>12</v>
      </c>
      <c r="L146" s="109"/>
      <c r="M146" s="109"/>
      <c r="N146" s="76">
        <f>+L146*M146</f>
        <v>0</v>
      </c>
      <c r="O146" s="109"/>
      <c r="P146" s="109"/>
      <c r="Q146" s="76">
        <f>+O146*P146</f>
        <v>0</v>
      </c>
    </row>
    <row r="147" spans="3:17" ht="27">
      <c r="C147" s="142"/>
      <c r="D147" s="767" t="s">
        <v>734</v>
      </c>
      <c r="E147" s="109"/>
      <c r="F147" s="205" t="s">
        <v>672</v>
      </c>
      <c r="G147" s="759">
        <v>6</v>
      </c>
      <c r="H147" s="745">
        <v>2008</v>
      </c>
      <c r="I147" s="76">
        <v>48</v>
      </c>
      <c r="J147" s="109">
        <f t="shared" si="9"/>
        <v>100</v>
      </c>
      <c r="K147" s="109">
        <f t="shared" si="8"/>
        <v>0</v>
      </c>
      <c r="L147" s="109"/>
      <c r="M147" s="109"/>
      <c r="N147" s="76">
        <f>+L147*M147</f>
        <v>0</v>
      </c>
      <c r="O147" s="109"/>
      <c r="P147" s="109"/>
      <c r="Q147" s="76">
        <f>+O147*P147</f>
        <v>0</v>
      </c>
    </row>
    <row r="148" spans="3:17" ht="13.5">
      <c r="C148" s="142"/>
      <c r="D148" s="767" t="s">
        <v>717</v>
      </c>
      <c r="E148" s="109"/>
      <c r="F148" s="205" t="s">
        <v>672</v>
      </c>
      <c r="G148" s="759">
        <v>1</v>
      </c>
      <c r="H148" s="745">
        <v>2008</v>
      </c>
      <c r="I148" s="760">
        <v>430</v>
      </c>
      <c r="J148" s="109">
        <f t="shared" si="9"/>
        <v>100</v>
      </c>
      <c r="K148" s="109">
        <f t="shared" si="8"/>
        <v>0</v>
      </c>
      <c r="L148" s="109"/>
      <c r="M148" s="109"/>
      <c r="N148" s="76"/>
      <c r="O148" s="109"/>
      <c r="P148" s="109"/>
      <c r="Q148" s="76"/>
    </row>
    <row r="149" spans="3:17" ht="13.5">
      <c r="C149" s="142"/>
      <c r="D149" s="767" t="s">
        <v>735</v>
      </c>
      <c r="E149" s="109"/>
      <c r="F149" s="205" t="s">
        <v>672</v>
      </c>
      <c r="G149" s="759">
        <v>1</v>
      </c>
      <c r="H149" s="745">
        <v>2011</v>
      </c>
      <c r="I149" s="760">
        <v>80</v>
      </c>
      <c r="J149" s="109">
        <f t="shared" si="9"/>
        <v>100</v>
      </c>
      <c r="K149" s="109">
        <f t="shared" si="8"/>
        <v>0</v>
      </c>
      <c r="L149" s="109"/>
      <c r="M149" s="109"/>
      <c r="N149" s="76"/>
      <c r="O149" s="109"/>
      <c r="P149" s="109"/>
      <c r="Q149" s="76"/>
    </row>
    <row r="150" spans="3:17" ht="13.5">
      <c r="C150" s="142"/>
      <c r="D150" s="762" t="s">
        <v>736</v>
      </c>
      <c r="E150" s="109"/>
      <c r="F150" s="205" t="s">
        <v>672</v>
      </c>
      <c r="G150" s="776">
        <v>30</v>
      </c>
      <c r="H150" s="763">
        <v>2019</v>
      </c>
      <c r="I150" s="72">
        <v>238.5</v>
      </c>
      <c r="J150" s="109">
        <f t="shared" si="9"/>
        <v>40</v>
      </c>
      <c r="K150" s="109">
        <f t="shared" si="8"/>
        <v>143.1</v>
      </c>
      <c r="L150" s="109"/>
      <c r="M150" s="109"/>
      <c r="N150" s="76"/>
      <c r="O150" s="109"/>
      <c r="P150" s="109"/>
      <c r="Q150" s="76"/>
    </row>
    <row r="151" spans="3:17" ht="13.5">
      <c r="C151" s="142"/>
      <c r="D151" s="786" t="s">
        <v>737</v>
      </c>
      <c r="E151" s="109"/>
      <c r="F151" s="205" t="s">
        <v>672</v>
      </c>
      <c r="G151" s="777">
        <v>2</v>
      </c>
      <c r="H151" s="763">
        <v>2019</v>
      </c>
      <c r="I151" s="72">
        <v>499.98</v>
      </c>
      <c r="J151" s="109">
        <f t="shared" si="9"/>
        <v>40</v>
      </c>
      <c r="K151" s="109">
        <f t="shared" si="8"/>
        <v>299.988</v>
      </c>
      <c r="L151" s="109"/>
      <c r="M151" s="109"/>
      <c r="N151" s="76"/>
      <c r="O151" s="109"/>
      <c r="P151" s="109"/>
      <c r="Q151" s="76"/>
    </row>
    <row r="152" spans="3:17" ht="13.5">
      <c r="C152" s="142"/>
      <c r="D152" s="786" t="s">
        <v>738</v>
      </c>
      <c r="E152" s="109"/>
      <c r="F152" s="205" t="s">
        <v>672</v>
      </c>
      <c r="G152" s="759">
        <v>3</v>
      </c>
      <c r="H152" s="763">
        <v>2019</v>
      </c>
      <c r="I152" s="76">
        <v>195</v>
      </c>
      <c r="J152" s="109">
        <f t="shared" si="9"/>
        <v>40</v>
      </c>
      <c r="K152" s="109">
        <f t="shared" si="8"/>
        <v>117</v>
      </c>
      <c r="L152" s="109"/>
      <c r="M152" s="109"/>
      <c r="N152" s="76"/>
      <c r="O152" s="109"/>
      <c r="P152" s="109"/>
      <c r="Q152" s="76"/>
    </row>
    <row r="153" spans="3:17" ht="13.5">
      <c r="C153" s="142"/>
      <c r="D153" s="786" t="s">
        <v>739</v>
      </c>
      <c r="E153" s="109"/>
      <c r="F153" s="205" t="s">
        <v>672</v>
      </c>
      <c r="G153" s="759">
        <v>3</v>
      </c>
      <c r="H153" s="763">
        <v>2019</v>
      </c>
      <c r="I153" s="76">
        <v>108</v>
      </c>
      <c r="J153" s="109">
        <f t="shared" si="9"/>
        <v>40</v>
      </c>
      <c r="K153" s="109">
        <f t="shared" si="8"/>
        <v>64.8</v>
      </c>
      <c r="L153" s="109"/>
      <c r="M153" s="109"/>
      <c r="N153" s="76"/>
      <c r="O153" s="109"/>
      <c r="P153" s="109"/>
      <c r="Q153" s="76"/>
    </row>
    <row r="154" spans="3:17" ht="13.5">
      <c r="C154" s="142"/>
      <c r="D154" s="786" t="s">
        <v>740</v>
      </c>
      <c r="E154" s="109"/>
      <c r="F154" s="205" t="s">
        <v>672</v>
      </c>
      <c r="G154" s="759">
        <v>15</v>
      </c>
      <c r="H154" s="763">
        <v>2019</v>
      </c>
      <c r="I154" s="72">
        <v>379.98</v>
      </c>
      <c r="J154" s="109">
        <f t="shared" si="9"/>
        <v>40</v>
      </c>
      <c r="K154" s="109">
        <f t="shared" si="8"/>
        <v>227.988</v>
      </c>
      <c r="L154" s="109"/>
      <c r="M154" s="109"/>
      <c r="N154" s="76"/>
      <c r="O154" s="109"/>
      <c r="P154" s="109"/>
      <c r="Q154" s="76"/>
    </row>
    <row r="155" spans="3:17" ht="13.5">
      <c r="C155" s="142"/>
      <c r="D155" s="786" t="s">
        <v>741</v>
      </c>
      <c r="E155" s="109"/>
      <c r="F155" s="205" t="s">
        <v>672</v>
      </c>
      <c r="G155" s="777">
        <v>10</v>
      </c>
      <c r="H155" s="763">
        <v>2019</v>
      </c>
      <c r="I155" s="72">
        <v>246.57</v>
      </c>
      <c r="J155" s="109">
        <f t="shared" si="9"/>
        <v>40</v>
      </c>
      <c r="K155" s="109">
        <f t="shared" si="8"/>
        <v>147.942</v>
      </c>
      <c r="L155" s="109"/>
      <c r="M155" s="109"/>
      <c r="N155" s="76"/>
      <c r="O155" s="109"/>
      <c r="P155" s="109"/>
      <c r="Q155" s="76"/>
    </row>
    <row r="156" spans="3:17" ht="13.5">
      <c r="C156" s="142"/>
      <c r="D156" s="786" t="s">
        <v>741</v>
      </c>
      <c r="E156" s="109"/>
      <c r="F156" s="205" t="s">
        <v>672</v>
      </c>
      <c r="G156" s="777">
        <v>10</v>
      </c>
      <c r="H156" s="763">
        <v>2020</v>
      </c>
      <c r="I156" s="771">
        <v>229.8</v>
      </c>
      <c r="J156" s="109">
        <f t="shared" si="9"/>
        <v>30</v>
      </c>
      <c r="K156" s="109">
        <f t="shared" si="8"/>
        <v>160.86</v>
      </c>
      <c r="L156" s="109"/>
      <c r="M156" s="109"/>
      <c r="N156" s="76"/>
      <c r="O156" s="109"/>
      <c r="P156" s="109"/>
      <c r="Q156" s="76"/>
    </row>
    <row r="157" spans="3:17" ht="17.25" customHeight="1">
      <c r="C157" s="142"/>
      <c r="D157" s="767" t="s">
        <v>742</v>
      </c>
      <c r="E157" s="109"/>
      <c r="F157" s="205" t="s">
        <v>672</v>
      </c>
      <c r="G157" s="777">
        <v>20</v>
      </c>
      <c r="H157" s="763">
        <v>2020</v>
      </c>
      <c r="I157" s="771">
        <v>126</v>
      </c>
      <c r="J157" s="109">
        <f t="shared" si="9"/>
        <v>30</v>
      </c>
      <c r="K157" s="109">
        <f t="shared" si="8"/>
        <v>88.2</v>
      </c>
      <c r="L157" s="109"/>
      <c r="M157" s="109"/>
      <c r="N157" s="76"/>
      <c r="O157" s="109"/>
      <c r="P157" s="109"/>
      <c r="Q157" s="76"/>
    </row>
    <row r="158" spans="3:17" ht="13.5">
      <c r="C158" s="142"/>
      <c r="D158" s="786" t="s">
        <v>752</v>
      </c>
      <c r="E158" s="109"/>
      <c r="F158" s="205" t="s">
        <v>672</v>
      </c>
      <c r="G158" s="777">
        <v>6</v>
      </c>
      <c r="H158" s="763">
        <v>2008</v>
      </c>
      <c r="I158" s="771">
        <v>252</v>
      </c>
      <c r="J158" s="109">
        <f aca="true" t="shared" si="10" ref="J158:J163">IF(($J$14-H158)*J$93&gt;100,100,($J$14-H158)*J$93)</f>
        <v>100</v>
      </c>
      <c r="K158" s="109">
        <f t="shared" si="8"/>
        <v>0</v>
      </c>
      <c r="L158" s="109"/>
      <c r="M158" s="109"/>
      <c r="N158" s="76"/>
      <c r="O158" s="109"/>
      <c r="P158" s="109"/>
      <c r="Q158" s="76"/>
    </row>
    <row r="159" spans="3:17" ht="13.5">
      <c r="C159" s="142"/>
      <c r="D159" s="786" t="s">
        <v>753</v>
      </c>
      <c r="E159" s="109"/>
      <c r="F159" s="205" t="s">
        <v>672</v>
      </c>
      <c r="G159" s="777">
        <v>3</v>
      </c>
      <c r="H159" s="763">
        <v>2008</v>
      </c>
      <c r="I159" s="771">
        <v>161.1</v>
      </c>
      <c r="J159" s="109">
        <f t="shared" si="10"/>
        <v>100</v>
      </c>
      <c r="K159" s="109">
        <f>IF(J159=100,0,I159-I159*J159%)</f>
        <v>0</v>
      </c>
      <c r="L159" s="109"/>
      <c r="M159" s="109"/>
      <c r="N159" s="76"/>
      <c r="O159" s="109"/>
      <c r="P159" s="109"/>
      <c r="Q159" s="76"/>
    </row>
    <row r="160" spans="3:17" ht="13.5">
      <c r="C160" s="142"/>
      <c r="D160" s="786" t="s">
        <v>754</v>
      </c>
      <c r="E160" s="109"/>
      <c r="F160" s="205" t="s">
        <v>672</v>
      </c>
      <c r="G160" s="777">
        <v>4</v>
      </c>
      <c r="H160" s="763">
        <v>2008</v>
      </c>
      <c r="I160" s="771">
        <v>276</v>
      </c>
      <c r="J160" s="109">
        <f t="shared" si="10"/>
        <v>100</v>
      </c>
      <c r="K160" s="109">
        <f>IF(J160=100,0,I160-I160*J160%)</f>
        <v>0</v>
      </c>
      <c r="L160" s="109"/>
      <c r="M160" s="109"/>
      <c r="N160" s="76"/>
      <c r="O160" s="109"/>
      <c r="P160" s="109"/>
      <c r="Q160" s="76"/>
    </row>
    <row r="161" spans="3:17" ht="13.5">
      <c r="C161" s="142"/>
      <c r="D161" s="786" t="s">
        <v>755</v>
      </c>
      <c r="E161" s="109"/>
      <c r="F161" s="205" t="s">
        <v>672</v>
      </c>
      <c r="G161" s="777">
        <v>1</v>
      </c>
      <c r="H161" s="763">
        <v>2008</v>
      </c>
      <c r="I161" s="771">
        <v>180</v>
      </c>
      <c r="J161" s="109">
        <f t="shared" si="10"/>
        <v>100</v>
      </c>
      <c r="K161" s="109">
        <f>IF(J161=100,0,I161-I161*J161%)</f>
        <v>0</v>
      </c>
      <c r="L161" s="109"/>
      <c r="M161" s="109"/>
      <c r="N161" s="76"/>
      <c r="O161" s="109"/>
      <c r="P161" s="109"/>
      <c r="Q161" s="76"/>
    </row>
    <row r="162" spans="3:17" ht="13.5">
      <c r="C162" s="142"/>
      <c r="D162" s="786" t="s">
        <v>714</v>
      </c>
      <c r="E162" s="109"/>
      <c r="F162" s="205" t="s">
        <v>672</v>
      </c>
      <c r="G162" s="777">
        <v>2</v>
      </c>
      <c r="H162" s="745">
        <v>2011</v>
      </c>
      <c r="I162" s="771">
        <v>160</v>
      </c>
      <c r="J162" s="109">
        <f t="shared" si="10"/>
        <v>100</v>
      </c>
      <c r="K162" s="109">
        <f>IF(J162=100,0,I162-I162*J162%)</f>
        <v>0</v>
      </c>
      <c r="L162" s="109"/>
      <c r="M162" s="109"/>
      <c r="N162" s="76"/>
      <c r="O162" s="109"/>
      <c r="P162" s="109"/>
      <c r="Q162" s="76"/>
    </row>
    <row r="163" spans="3:17" ht="13.5">
      <c r="C163" s="142"/>
      <c r="D163" s="313" t="s">
        <v>756</v>
      </c>
      <c r="E163" s="109"/>
      <c r="F163" s="205" t="s">
        <v>672</v>
      </c>
      <c r="G163" s="759"/>
      <c r="H163" s="745"/>
      <c r="I163" s="787">
        <v>1132.511</v>
      </c>
      <c r="J163" s="109">
        <f t="shared" si="10"/>
        <v>100</v>
      </c>
      <c r="K163" s="109">
        <f>IF(J163=100,0,I163-I163*J163%)</f>
        <v>0</v>
      </c>
      <c r="L163" s="109"/>
      <c r="M163" s="109"/>
      <c r="N163" s="76"/>
      <c r="O163" s="109"/>
      <c r="P163" s="109"/>
      <c r="Q163" s="76"/>
    </row>
    <row r="164" spans="3:17" ht="13.5">
      <c r="C164" s="142"/>
      <c r="D164" s="764"/>
      <c r="E164" s="109"/>
      <c r="F164" s="205"/>
      <c r="G164" s="759"/>
      <c r="H164" s="745"/>
      <c r="I164" s="76"/>
      <c r="J164" s="109"/>
      <c r="K164" s="109"/>
      <c r="L164" s="109"/>
      <c r="M164" s="109"/>
      <c r="N164" s="76"/>
      <c r="O164" s="109"/>
      <c r="P164" s="109"/>
      <c r="Q164" s="76"/>
    </row>
    <row r="165" spans="1:17" ht="33">
      <c r="A165" s="720"/>
      <c r="B165" s="783"/>
      <c r="C165" s="784">
        <v>621</v>
      </c>
      <c r="D165" s="785" t="s">
        <v>580</v>
      </c>
      <c r="E165" s="704">
        <v>5</v>
      </c>
      <c r="F165" s="109"/>
      <c r="G165" s="689">
        <f>SUM(G166:G169)</f>
        <v>4</v>
      </c>
      <c r="H165" s="109"/>
      <c r="I165" s="109"/>
      <c r="J165" s="725">
        <v>20</v>
      </c>
      <c r="K165" s="109"/>
      <c r="L165" s="689">
        <f>SUM(L166:L169)</f>
        <v>0</v>
      </c>
      <c r="M165" s="109"/>
      <c r="N165" s="689">
        <f>SUM(N166:N169)</f>
        <v>0</v>
      </c>
      <c r="O165" s="689">
        <f>SUM(O166:O169)</f>
        <v>0</v>
      </c>
      <c r="P165" s="109"/>
      <c r="Q165" s="689">
        <f>SUM(Q166:Q169)</f>
        <v>0</v>
      </c>
    </row>
    <row r="166" spans="3:17" ht="14.25">
      <c r="C166" s="142"/>
      <c r="D166" s="775" t="s">
        <v>745</v>
      </c>
      <c r="E166" s="115"/>
      <c r="F166" s="205" t="s">
        <v>672</v>
      </c>
      <c r="G166" s="759">
        <v>1</v>
      </c>
      <c r="H166" s="745">
        <v>2007</v>
      </c>
      <c r="I166" s="760">
        <v>297.5</v>
      </c>
      <c r="J166" s="109">
        <f>IF(($J$14-H166)*J$165&gt;100,100,($J$14-H166)*J$165)</f>
        <v>100</v>
      </c>
      <c r="K166" s="109">
        <f>IF(J166=100,0,I166-I166*J166%)</f>
        <v>0</v>
      </c>
      <c r="L166" s="109"/>
      <c r="M166" s="109"/>
      <c r="N166" s="76">
        <f aca="true" t="shared" si="11" ref="N166:N182">+L166*M166</f>
        <v>0</v>
      </c>
      <c r="O166" s="109"/>
      <c r="P166" s="109"/>
      <c r="Q166" s="76">
        <f aca="true" t="shared" si="12" ref="Q166:Q182">+O166*P166</f>
        <v>0</v>
      </c>
    </row>
    <row r="167" spans="3:17" ht="14.25">
      <c r="C167" s="142"/>
      <c r="D167" s="762" t="s">
        <v>748</v>
      </c>
      <c r="E167" s="115"/>
      <c r="F167" s="205" t="s">
        <v>672</v>
      </c>
      <c r="G167" s="759">
        <v>3</v>
      </c>
      <c r="H167" s="745">
        <v>2018</v>
      </c>
      <c r="I167" s="72">
        <v>148.8</v>
      </c>
      <c r="J167" s="109">
        <f>IF(($J$14-H167)*J$165&gt;100,100,($J$14-H167)*J$165)</f>
        <v>100</v>
      </c>
      <c r="K167" s="109">
        <f>IF(J167=100,0,I167-I167*J167%)</f>
        <v>0</v>
      </c>
      <c r="L167" s="109"/>
      <c r="M167" s="109"/>
      <c r="N167" s="76"/>
      <c r="O167" s="109"/>
      <c r="P167" s="109"/>
      <c r="Q167" s="76"/>
    </row>
    <row r="168" spans="3:17" ht="14.25">
      <c r="C168" s="142"/>
      <c r="D168" s="115" t="s">
        <v>565</v>
      </c>
      <c r="E168" s="115"/>
      <c r="F168" s="109"/>
      <c r="G168" s="109"/>
      <c r="H168" s="109"/>
      <c r="I168" s="109"/>
      <c r="J168" s="109">
        <f>IF(($J$14-H168)*J$165&gt;100,100,($J$14-H168)*J$165)</f>
        <v>100</v>
      </c>
      <c r="K168" s="109">
        <f>IF(J168=100,0,I168-I168*J168%)</f>
        <v>0</v>
      </c>
      <c r="L168" s="109"/>
      <c r="M168" s="109"/>
      <c r="N168" s="76">
        <f t="shared" si="11"/>
        <v>0</v>
      </c>
      <c r="O168" s="109"/>
      <c r="P168" s="109"/>
      <c r="Q168" s="76">
        <f t="shared" si="12"/>
        <v>0</v>
      </c>
    </row>
    <row r="169" spans="3:17" ht="14.25">
      <c r="C169" s="142"/>
      <c r="D169" s="115" t="s">
        <v>565</v>
      </c>
      <c r="E169" s="115"/>
      <c r="F169" s="109"/>
      <c r="G169" s="109"/>
      <c r="H169" s="109"/>
      <c r="I169" s="109"/>
      <c r="J169" s="109">
        <f>IF(($J$14-H169)*J$165&gt;100,100,($J$14-H169)*J$165)</f>
        <v>100</v>
      </c>
      <c r="K169" s="109">
        <f>IF(J169=100,0,I169-I169*J169%)</f>
        <v>0</v>
      </c>
      <c r="L169" s="109"/>
      <c r="M169" s="109"/>
      <c r="N169" s="76">
        <f t="shared" si="11"/>
        <v>0</v>
      </c>
      <c r="O169" s="109"/>
      <c r="P169" s="109"/>
      <c r="Q169" s="76">
        <f t="shared" si="12"/>
        <v>0</v>
      </c>
    </row>
    <row r="170" spans="1:17" ht="82.5">
      <c r="A170" s="720"/>
      <c r="B170" s="720"/>
      <c r="C170" s="719">
        <v>622</v>
      </c>
      <c r="D170" s="703" t="s">
        <v>583</v>
      </c>
      <c r="E170" s="704">
        <v>8</v>
      </c>
      <c r="F170" s="109"/>
      <c r="G170" s="689">
        <f>SUM(G171:G179)</f>
        <v>10</v>
      </c>
      <c r="H170" s="109"/>
      <c r="I170" s="109"/>
      <c r="J170" s="725">
        <v>12.5</v>
      </c>
      <c r="K170" s="109"/>
      <c r="L170" s="689">
        <f>SUM(L171:L179)</f>
        <v>0</v>
      </c>
      <c r="M170" s="109"/>
      <c r="N170" s="689">
        <f t="shared" si="11"/>
        <v>0</v>
      </c>
      <c r="O170" s="689"/>
      <c r="P170" s="109"/>
      <c r="Q170" s="689">
        <f t="shared" si="12"/>
        <v>0</v>
      </c>
    </row>
    <row r="171" spans="3:17" ht="14.25">
      <c r="C171" s="142"/>
      <c r="D171" s="775" t="s">
        <v>743</v>
      </c>
      <c r="E171" s="115"/>
      <c r="F171" s="205" t="s">
        <v>672</v>
      </c>
      <c r="G171" s="759">
        <v>1</v>
      </c>
      <c r="H171" s="745">
        <v>2011</v>
      </c>
      <c r="I171" s="760">
        <v>156.7</v>
      </c>
      <c r="J171" s="109">
        <f aca="true" t="shared" si="13" ref="J171:J179">IF(($J$14-H171)*J$170&gt;100,100,($J$14-H171)*J$170)</f>
        <v>100</v>
      </c>
      <c r="K171" s="109">
        <f aca="true" t="shared" si="14" ref="K171:K179">IF(J171=100,0,I171-I171*J171%)</f>
        <v>0</v>
      </c>
      <c r="L171" s="109"/>
      <c r="M171" s="109"/>
      <c r="N171" s="76">
        <f t="shared" si="11"/>
        <v>0</v>
      </c>
      <c r="O171" s="109"/>
      <c r="P171" s="109"/>
      <c r="Q171" s="76">
        <f t="shared" si="12"/>
        <v>0</v>
      </c>
    </row>
    <row r="172" spans="3:17" ht="14.25">
      <c r="C172" s="142"/>
      <c r="D172" s="775" t="s">
        <v>744</v>
      </c>
      <c r="E172" s="115"/>
      <c r="F172" s="205" t="s">
        <v>672</v>
      </c>
      <c r="G172" s="759">
        <v>1</v>
      </c>
      <c r="H172" s="745">
        <v>2008</v>
      </c>
      <c r="I172" s="760">
        <v>135.4</v>
      </c>
      <c r="J172" s="109">
        <f t="shared" si="13"/>
        <v>100</v>
      </c>
      <c r="K172" s="109">
        <f t="shared" si="14"/>
        <v>0</v>
      </c>
      <c r="L172" s="109"/>
      <c r="M172" s="109"/>
      <c r="N172" s="76"/>
      <c r="O172" s="109"/>
      <c r="P172" s="109"/>
      <c r="Q172" s="76"/>
    </row>
    <row r="173" spans="3:17" ht="14.25">
      <c r="C173" s="142"/>
      <c r="D173" s="775" t="s">
        <v>746</v>
      </c>
      <c r="E173" s="115"/>
      <c r="F173" s="205" t="s">
        <v>672</v>
      </c>
      <c r="G173" s="759">
        <v>1</v>
      </c>
      <c r="H173" s="745">
        <v>2012</v>
      </c>
      <c r="I173" s="760">
        <v>190</v>
      </c>
      <c r="J173" s="109">
        <f t="shared" si="13"/>
        <v>100</v>
      </c>
      <c r="K173" s="109">
        <f t="shared" si="14"/>
        <v>0</v>
      </c>
      <c r="L173" s="109"/>
      <c r="M173" s="109"/>
      <c r="N173" s="76"/>
      <c r="O173" s="109"/>
      <c r="P173" s="109"/>
      <c r="Q173" s="76"/>
    </row>
    <row r="174" spans="3:17" ht="14.25">
      <c r="C174" s="142"/>
      <c r="D174" s="775" t="s">
        <v>746</v>
      </c>
      <c r="E174" s="115"/>
      <c r="F174" s="205" t="s">
        <v>672</v>
      </c>
      <c r="G174" s="759">
        <v>1</v>
      </c>
      <c r="H174" s="745">
        <v>2012</v>
      </c>
      <c r="I174" s="759">
        <v>282.15</v>
      </c>
      <c r="J174" s="109">
        <f t="shared" si="13"/>
        <v>100</v>
      </c>
      <c r="K174" s="109">
        <f t="shared" si="14"/>
        <v>0</v>
      </c>
      <c r="L174" s="109"/>
      <c r="M174" s="109"/>
      <c r="N174" s="76"/>
      <c r="O174" s="109"/>
      <c r="P174" s="109"/>
      <c r="Q174" s="76"/>
    </row>
    <row r="175" spans="3:17" ht="14.25">
      <c r="C175" s="142"/>
      <c r="D175" s="775" t="s">
        <v>746</v>
      </c>
      <c r="E175" s="115"/>
      <c r="F175" s="205" t="s">
        <v>672</v>
      </c>
      <c r="G175" s="759">
        <v>1</v>
      </c>
      <c r="H175" s="745">
        <v>2012</v>
      </c>
      <c r="I175" s="760">
        <v>195</v>
      </c>
      <c r="J175" s="109">
        <f t="shared" si="13"/>
        <v>100</v>
      </c>
      <c r="K175" s="109">
        <f t="shared" si="14"/>
        <v>0</v>
      </c>
      <c r="L175" s="109"/>
      <c r="M175" s="109"/>
      <c r="N175" s="76"/>
      <c r="O175" s="109"/>
      <c r="P175" s="109"/>
      <c r="Q175" s="76"/>
    </row>
    <row r="176" spans="3:17" ht="14.25">
      <c r="C176" s="142"/>
      <c r="D176" s="786" t="s">
        <v>747</v>
      </c>
      <c r="E176" s="115"/>
      <c r="F176" s="205" t="s">
        <v>672</v>
      </c>
      <c r="G176" s="777">
        <v>2</v>
      </c>
      <c r="H176" s="763">
        <v>2019</v>
      </c>
      <c r="I176" s="76">
        <v>452</v>
      </c>
      <c r="J176" s="109">
        <f t="shared" si="13"/>
        <v>50</v>
      </c>
      <c r="K176" s="109">
        <f t="shared" si="14"/>
        <v>226</v>
      </c>
      <c r="L176" s="109"/>
      <c r="M176" s="109"/>
      <c r="N176" s="76"/>
      <c r="O176" s="109"/>
      <c r="P176" s="109"/>
      <c r="Q176" s="76"/>
    </row>
    <row r="177" spans="3:17" ht="14.25">
      <c r="C177" s="142"/>
      <c r="D177" s="786" t="s">
        <v>749</v>
      </c>
      <c r="E177" s="115"/>
      <c r="F177" s="205" t="s">
        <v>672</v>
      </c>
      <c r="G177" s="777">
        <v>3</v>
      </c>
      <c r="H177" s="763">
        <v>2020</v>
      </c>
      <c r="I177" s="771">
        <v>468</v>
      </c>
      <c r="J177" s="109">
        <f t="shared" si="13"/>
        <v>37.5</v>
      </c>
      <c r="K177" s="109">
        <f t="shared" si="14"/>
        <v>292.5</v>
      </c>
      <c r="L177" s="109"/>
      <c r="M177" s="109"/>
      <c r="N177" s="76"/>
      <c r="O177" s="109"/>
      <c r="P177" s="109"/>
      <c r="Q177" s="76"/>
    </row>
    <row r="178" spans="3:17" ht="14.25">
      <c r="C178" s="142"/>
      <c r="D178" s="115" t="s">
        <v>565</v>
      </c>
      <c r="E178" s="115"/>
      <c r="F178" s="109"/>
      <c r="G178" s="109"/>
      <c r="H178" s="109"/>
      <c r="I178" s="109"/>
      <c r="J178" s="109">
        <f t="shared" si="13"/>
        <v>100</v>
      </c>
      <c r="K178" s="109">
        <f t="shared" si="14"/>
        <v>0</v>
      </c>
      <c r="L178" s="109"/>
      <c r="M178" s="109"/>
      <c r="N178" s="76">
        <f t="shared" si="11"/>
        <v>0</v>
      </c>
      <c r="O178" s="109"/>
      <c r="P178" s="109"/>
      <c r="Q178" s="76">
        <f t="shared" si="12"/>
        <v>0</v>
      </c>
    </row>
    <row r="179" spans="3:17" ht="14.25">
      <c r="C179" s="142"/>
      <c r="D179" s="115" t="s">
        <v>565</v>
      </c>
      <c r="E179" s="115"/>
      <c r="F179" s="109"/>
      <c r="G179" s="109"/>
      <c r="H179" s="109"/>
      <c r="I179" s="109"/>
      <c r="J179" s="109">
        <f t="shared" si="13"/>
        <v>100</v>
      </c>
      <c r="K179" s="109">
        <f t="shared" si="14"/>
        <v>0</v>
      </c>
      <c r="L179" s="109"/>
      <c r="M179" s="109"/>
      <c r="N179" s="76">
        <f t="shared" si="11"/>
        <v>0</v>
      </c>
      <c r="O179" s="109"/>
      <c r="P179" s="109"/>
      <c r="Q179" s="76">
        <f t="shared" si="12"/>
        <v>0</v>
      </c>
    </row>
    <row r="180" spans="1:17" ht="29.25" customHeight="1">
      <c r="A180" s="720"/>
      <c r="B180" s="720"/>
      <c r="C180" s="719">
        <v>629</v>
      </c>
      <c r="D180" s="703" t="s">
        <v>585</v>
      </c>
      <c r="E180" s="704">
        <v>8</v>
      </c>
      <c r="F180" s="109"/>
      <c r="G180" s="689">
        <f>SUM(G181:G182)</f>
        <v>90</v>
      </c>
      <c r="H180" s="109"/>
      <c r="I180" s="109"/>
      <c r="J180" s="725">
        <v>12.5</v>
      </c>
      <c r="K180" s="109"/>
      <c r="L180" s="689">
        <f>SUM(L181:L182)</f>
        <v>0</v>
      </c>
      <c r="M180" s="109"/>
      <c r="N180" s="689">
        <f t="shared" si="11"/>
        <v>0</v>
      </c>
      <c r="O180" s="689"/>
      <c r="P180" s="109"/>
      <c r="Q180" s="689">
        <f t="shared" si="12"/>
        <v>0</v>
      </c>
    </row>
    <row r="181" spans="3:17" ht="13.5">
      <c r="C181" s="142"/>
      <c r="D181" s="786" t="s">
        <v>751</v>
      </c>
      <c r="E181" s="109"/>
      <c r="F181" s="205" t="s">
        <v>750</v>
      </c>
      <c r="G181" s="777">
        <v>90</v>
      </c>
      <c r="H181" s="763">
        <v>2019</v>
      </c>
      <c r="I181" s="72">
        <v>234</v>
      </c>
      <c r="J181" s="109">
        <f>IF(($J$14-H181)*J$93&gt;100,100,($J$14-H181)*J$93)</f>
        <v>40</v>
      </c>
      <c r="K181" s="109">
        <f>IF(J181=100,0,I181-I181*J181%)</f>
        <v>140.39999999999998</v>
      </c>
      <c r="L181" s="109"/>
      <c r="M181" s="109"/>
      <c r="N181" s="76"/>
      <c r="O181" s="109"/>
      <c r="P181" s="109"/>
      <c r="Q181" s="76"/>
    </row>
    <row r="182" spans="3:17" ht="14.25">
      <c r="C182" s="142"/>
      <c r="D182" s="115" t="s">
        <v>565</v>
      </c>
      <c r="E182" s="115"/>
      <c r="F182" s="109"/>
      <c r="G182" s="109"/>
      <c r="H182" s="109"/>
      <c r="I182" s="109"/>
      <c r="J182" s="109">
        <f>IF(($J$14-H182)*J$180&gt;100,100,($J$14-H182)*J$180)</f>
        <v>100</v>
      </c>
      <c r="K182" s="109">
        <f>IF(J182=100,0,I182-I182*J182%)</f>
        <v>0</v>
      </c>
      <c r="L182" s="109"/>
      <c r="M182" s="109"/>
      <c r="N182" s="76">
        <f t="shared" si="11"/>
        <v>0</v>
      </c>
      <c r="O182" s="109"/>
      <c r="P182" s="109"/>
      <c r="Q182" s="76">
        <f t="shared" si="12"/>
        <v>0</v>
      </c>
    </row>
    <row r="183" spans="1:17" ht="32.25" customHeight="1">
      <c r="A183" s="721"/>
      <c r="B183" s="722"/>
      <c r="C183" s="707"/>
      <c r="D183" s="708" t="s">
        <v>364</v>
      </c>
      <c r="E183" s="709"/>
      <c r="F183" s="710" t="s">
        <v>1</v>
      </c>
      <c r="G183" s="723" t="s">
        <v>1</v>
      </c>
      <c r="H183" s="711" t="s">
        <v>1</v>
      </c>
      <c r="I183" s="711" t="s">
        <v>1</v>
      </c>
      <c r="J183" s="711" t="s">
        <v>1</v>
      </c>
      <c r="K183" s="711" t="s">
        <v>1</v>
      </c>
      <c r="L183" s="723" t="s">
        <v>1</v>
      </c>
      <c r="M183" s="711" t="s">
        <v>1</v>
      </c>
      <c r="N183" s="712">
        <f>+N92+N15</f>
        <v>110000</v>
      </c>
      <c r="O183" s="724" t="s">
        <v>1</v>
      </c>
      <c r="P183" s="711" t="s">
        <v>1</v>
      </c>
      <c r="Q183" s="712">
        <f>+Q92+Q15</f>
        <v>0</v>
      </c>
    </row>
    <row r="184" ht="13.5">
      <c r="Q184" s="4"/>
    </row>
  </sheetData>
  <sheetProtection/>
  <mergeCells count="9">
    <mergeCell ref="O11:Q11"/>
    <mergeCell ref="J2:L2"/>
    <mergeCell ref="D4:H4"/>
    <mergeCell ref="C5:M5"/>
    <mergeCell ref="C7:M7"/>
    <mergeCell ref="G11:K11"/>
    <mergeCell ref="L11:N11"/>
    <mergeCell ref="C8:M8"/>
    <mergeCell ref="D3:H3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4">
      <selection activeCell="T25" sqref="T25"/>
    </sheetView>
  </sheetViews>
  <sheetFormatPr defaultColWidth="9.140625" defaultRowHeight="12.75"/>
  <cols>
    <col min="1" max="1" width="3.57421875" style="225" bestFit="1" customWidth="1"/>
    <col min="2" max="2" width="25.421875" style="226" customWidth="1"/>
    <col min="3" max="3" width="11.57421875" style="226" customWidth="1"/>
    <col min="4" max="6" width="10.57421875" style="226" customWidth="1"/>
    <col min="7" max="7" width="13.140625" style="226" customWidth="1"/>
    <col min="8" max="9" width="10.57421875" style="226" customWidth="1"/>
    <col min="10" max="10" width="10.8515625" style="226" customWidth="1"/>
    <col min="11" max="11" width="9.140625" style="226" customWidth="1"/>
    <col min="12" max="12" width="10.140625" style="226" customWidth="1"/>
    <col min="13" max="14" width="10.8515625" style="226" customWidth="1"/>
    <col min="15" max="16384" width="9.140625" style="226" customWidth="1"/>
  </cols>
  <sheetData>
    <row r="1" spans="1:14" s="342" customFormat="1" ht="13.5">
      <c r="A1" s="340"/>
      <c r="B1" s="3"/>
      <c r="C1" s="3"/>
      <c r="D1" s="124"/>
      <c r="E1" s="124"/>
      <c r="F1" s="219"/>
      <c r="G1" s="219"/>
      <c r="H1" s="152"/>
      <c r="I1" s="152"/>
      <c r="J1" s="32"/>
      <c r="K1" s="137" t="s">
        <v>197</v>
      </c>
      <c r="L1" s="3"/>
      <c r="M1" s="32"/>
      <c r="N1" s="32"/>
    </row>
    <row r="2" spans="1:14" s="342" customFormat="1" ht="12.75" customHeight="1">
      <c r="A2" s="340"/>
      <c r="B2" s="3"/>
      <c r="C2" s="3"/>
      <c r="D2" s="124"/>
      <c r="E2" s="124"/>
      <c r="F2" s="219"/>
      <c r="G2" s="219"/>
      <c r="H2" s="152"/>
      <c r="I2" s="152"/>
      <c r="J2" s="852" t="s">
        <v>27</v>
      </c>
      <c r="K2" s="852"/>
      <c r="L2" s="852"/>
      <c r="M2" s="852"/>
      <c r="N2" s="852"/>
    </row>
    <row r="3" spans="1:14" s="33" customFormat="1" ht="14.25" thickBot="1">
      <c r="A3" s="32"/>
      <c r="B3" s="212"/>
      <c r="C3" s="212"/>
      <c r="D3" s="212"/>
      <c r="E3" s="212"/>
      <c r="F3" s="24"/>
      <c r="G3" s="24"/>
      <c r="H3" s="24"/>
      <c r="I3" s="24"/>
      <c r="J3" s="24"/>
      <c r="K3" s="343"/>
      <c r="L3" s="343"/>
      <c r="M3" s="24"/>
      <c r="N3" s="24"/>
    </row>
    <row r="4" spans="1:14" s="189" customFormat="1" ht="17.25" customHeight="1">
      <c r="A4" s="32"/>
      <c r="B4" s="834" t="s">
        <v>28</v>
      </c>
      <c r="C4" s="834"/>
      <c r="D4" s="834"/>
      <c r="E4" s="834"/>
      <c r="F4" s="188"/>
      <c r="G4" s="188"/>
      <c r="H4" s="43"/>
      <c r="I4" s="188"/>
      <c r="J4" s="188"/>
      <c r="K4" s="188"/>
      <c r="L4" s="188"/>
      <c r="M4" s="188"/>
      <c r="N4" s="188"/>
    </row>
    <row r="5" spans="1:12" s="342" customFormat="1" ht="39.75" customHeight="1">
      <c r="A5" s="896" t="s">
        <v>62</v>
      </c>
      <c r="B5" s="896"/>
      <c r="C5" s="896"/>
      <c r="D5" s="896"/>
      <c r="E5" s="896"/>
      <c r="F5" s="896"/>
      <c r="G5" s="896"/>
      <c r="H5" s="896"/>
      <c r="I5" s="896"/>
      <c r="J5" s="896"/>
      <c r="K5" s="896"/>
      <c r="L5" s="896"/>
    </row>
    <row r="6" spans="1:14" s="222" customFormat="1" ht="13.5" customHeight="1">
      <c r="A6" s="897" t="s">
        <v>117</v>
      </c>
      <c r="B6" s="899" t="s">
        <v>203</v>
      </c>
      <c r="C6" s="900" t="s">
        <v>204</v>
      </c>
      <c r="D6" s="897" t="s">
        <v>205</v>
      </c>
      <c r="E6" s="894" t="s">
        <v>206</v>
      </c>
      <c r="F6" s="894" t="s">
        <v>207</v>
      </c>
      <c r="G6" s="898" t="s">
        <v>210</v>
      </c>
      <c r="H6" s="898"/>
      <c r="I6" s="894" t="s">
        <v>211</v>
      </c>
      <c r="J6" s="894" t="s">
        <v>476</v>
      </c>
      <c r="K6" s="894" t="s">
        <v>521</v>
      </c>
      <c r="L6" s="894" t="s">
        <v>212</v>
      </c>
      <c r="M6" s="894" t="s">
        <v>477</v>
      </c>
      <c r="N6" s="894" t="s">
        <v>522</v>
      </c>
    </row>
    <row r="7" spans="1:14" s="222" customFormat="1" ht="61.5" customHeight="1">
      <c r="A7" s="897"/>
      <c r="B7" s="899"/>
      <c r="C7" s="901"/>
      <c r="D7" s="897"/>
      <c r="E7" s="895"/>
      <c r="F7" s="895"/>
      <c r="G7" s="119" t="s">
        <v>208</v>
      </c>
      <c r="H7" s="119" t="s">
        <v>209</v>
      </c>
      <c r="I7" s="895"/>
      <c r="J7" s="895"/>
      <c r="K7" s="895"/>
      <c r="L7" s="895"/>
      <c r="M7" s="895"/>
      <c r="N7" s="895"/>
    </row>
    <row r="8" spans="1:14" s="222" customFormat="1" ht="13.5">
      <c r="A8" s="119">
        <v>1</v>
      </c>
      <c r="B8" s="221">
        <v>2</v>
      </c>
      <c r="C8" s="223">
        <v>3</v>
      </c>
      <c r="D8" s="119">
        <v>4</v>
      </c>
      <c r="E8" s="221">
        <v>5</v>
      </c>
      <c r="F8" s="223">
        <v>6</v>
      </c>
      <c r="G8" s="119">
        <v>7</v>
      </c>
      <c r="H8" s="221">
        <v>8</v>
      </c>
      <c r="I8" s="223">
        <v>9</v>
      </c>
      <c r="J8" s="119">
        <v>10</v>
      </c>
      <c r="K8" s="221">
        <v>11</v>
      </c>
      <c r="L8" s="223">
        <v>12</v>
      </c>
      <c r="M8" s="221">
        <v>13</v>
      </c>
      <c r="N8" s="223">
        <v>14</v>
      </c>
    </row>
    <row r="9" spans="1:14" s="5" customFormat="1" ht="13.5">
      <c r="A9" s="72">
        <v>1</v>
      </c>
      <c r="B9" s="109"/>
      <c r="C9" s="112"/>
      <c r="D9" s="76"/>
      <c r="E9" s="76"/>
      <c r="F9" s="76"/>
      <c r="G9" s="224"/>
      <c r="H9" s="76">
        <f>C9*E9*F9</f>
        <v>0</v>
      </c>
      <c r="I9" s="224">
        <f>D9+G9</f>
        <v>0</v>
      </c>
      <c r="J9" s="76">
        <f>IF($I9=2022,$H9,0)</f>
        <v>0</v>
      </c>
      <c r="K9" s="76"/>
      <c r="L9" s="76">
        <f>J9-K9</f>
        <v>0</v>
      </c>
      <c r="M9" s="76">
        <f>IF($I9=2023,$H9,0)</f>
        <v>0</v>
      </c>
      <c r="N9" s="76">
        <f>IF($I9=2024,$H9,0)</f>
        <v>0</v>
      </c>
    </row>
    <row r="10" spans="1:14" s="5" customFormat="1" ht="13.5">
      <c r="A10" s="72">
        <v>2</v>
      </c>
      <c r="B10" s="109"/>
      <c r="C10" s="112"/>
      <c r="D10" s="76"/>
      <c r="E10" s="76"/>
      <c r="F10" s="76"/>
      <c r="G10" s="224"/>
      <c r="H10" s="76">
        <f>C10*E10*F10</f>
        <v>0</v>
      </c>
      <c r="I10" s="224">
        <f>D10+G10</f>
        <v>0</v>
      </c>
      <c r="J10" s="76">
        <f aca="true" t="shared" si="0" ref="J10:J22">IF($I10=2022,$H10,0)</f>
        <v>0</v>
      </c>
      <c r="K10" s="76"/>
      <c r="L10" s="76">
        <f aca="true" t="shared" si="1" ref="L10:L22">J10-K10</f>
        <v>0</v>
      </c>
      <c r="M10" s="76">
        <f aca="true" t="shared" si="2" ref="M10:M22">IF($I10=2023,$H10,0)</f>
        <v>0</v>
      </c>
      <c r="N10" s="76">
        <f aca="true" t="shared" si="3" ref="N10:N22">IF($I10=2024,$H10,0)</f>
        <v>0</v>
      </c>
    </row>
    <row r="11" spans="1:14" s="5" customFormat="1" ht="13.5">
      <c r="A11" s="72">
        <v>3</v>
      </c>
      <c r="B11" s="109"/>
      <c r="C11" s="112"/>
      <c r="D11" s="76"/>
      <c r="E11" s="76"/>
      <c r="F11" s="76"/>
      <c r="G11" s="76"/>
      <c r="H11" s="76">
        <f>C11*E11*F11</f>
        <v>0</v>
      </c>
      <c r="I11" s="224">
        <f>D11+G11</f>
        <v>0</v>
      </c>
      <c r="J11" s="76">
        <f t="shared" si="0"/>
        <v>0</v>
      </c>
      <c r="K11" s="76"/>
      <c r="L11" s="76">
        <f t="shared" si="1"/>
        <v>0</v>
      </c>
      <c r="M11" s="76">
        <f t="shared" si="2"/>
        <v>0</v>
      </c>
      <c r="N11" s="76">
        <f t="shared" si="3"/>
        <v>0</v>
      </c>
    </row>
    <row r="12" spans="1:14" s="5" customFormat="1" ht="13.5">
      <c r="A12" s="72"/>
      <c r="B12" s="109"/>
      <c r="C12" s="112"/>
      <c r="D12" s="76"/>
      <c r="E12" s="76"/>
      <c r="F12" s="76"/>
      <c r="G12" s="76"/>
      <c r="H12" s="76">
        <f aca="true" t="shared" si="4" ref="H12:H22">C12*E12*F12</f>
        <v>0</v>
      </c>
      <c r="I12" s="224">
        <f aca="true" t="shared" si="5" ref="I12:I22">D12+G12</f>
        <v>0</v>
      </c>
      <c r="J12" s="76">
        <f t="shared" si="0"/>
        <v>0</v>
      </c>
      <c r="K12" s="76"/>
      <c r="L12" s="76">
        <f t="shared" si="1"/>
        <v>0</v>
      </c>
      <c r="M12" s="76">
        <f t="shared" si="2"/>
        <v>0</v>
      </c>
      <c r="N12" s="76">
        <f t="shared" si="3"/>
        <v>0</v>
      </c>
    </row>
    <row r="13" spans="1:14" s="5" customFormat="1" ht="13.5">
      <c r="A13" s="72"/>
      <c r="B13" s="109"/>
      <c r="C13" s="112"/>
      <c r="D13" s="76"/>
      <c r="E13" s="76"/>
      <c r="F13" s="76"/>
      <c r="G13" s="76"/>
      <c r="H13" s="76">
        <f t="shared" si="4"/>
        <v>0</v>
      </c>
      <c r="I13" s="224">
        <f t="shared" si="5"/>
        <v>0</v>
      </c>
      <c r="J13" s="76">
        <f t="shared" si="0"/>
        <v>0</v>
      </c>
      <c r="K13" s="76"/>
      <c r="L13" s="76">
        <f t="shared" si="1"/>
        <v>0</v>
      </c>
      <c r="M13" s="76">
        <f t="shared" si="2"/>
        <v>0</v>
      </c>
      <c r="N13" s="76">
        <f t="shared" si="3"/>
        <v>0</v>
      </c>
    </row>
    <row r="14" spans="1:14" s="5" customFormat="1" ht="13.5">
      <c r="A14" s="72"/>
      <c r="B14" s="109"/>
      <c r="C14" s="112"/>
      <c r="D14" s="76"/>
      <c r="E14" s="76"/>
      <c r="F14" s="76"/>
      <c r="G14" s="76"/>
      <c r="H14" s="76">
        <f t="shared" si="4"/>
        <v>0</v>
      </c>
      <c r="I14" s="224">
        <f t="shared" si="5"/>
        <v>0</v>
      </c>
      <c r="J14" s="76">
        <f t="shared" si="0"/>
        <v>0</v>
      </c>
      <c r="K14" s="76"/>
      <c r="L14" s="76">
        <f t="shared" si="1"/>
        <v>0</v>
      </c>
      <c r="M14" s="76">
        <f t="shared" si="2"/>
        <v>0</v>
      </c>
      <c r="N14" s="76">
        <f t="shared" si="3"/>
        <v>0</v>
      </c>
    </row>
    <row r="15" spans="1:14" s="5" customFormat="1" ht="13.5">
      <c r="A15" s="72"/>
      <c r="B15" s="109"/>
      <c r="C15" s="112"/>
      <c r="D15" s="76"/>
      <c r="E15" s="76"/>
      <c r="F15" s="76"/>
      <c r="G15" s="76"/>
      <c r="H15" s="76">
        <f t="shared" si="4"/>
        <v>0</v>
      </c>
      <c r="I15" s="224">
        <f t="shared" si="5"/>
        <v>0</v>
      </c>
      <c r="J15" s="76">
        <f t="shared" si="0"/>
        <v>0</v>
      </c>
      <c r="K15" s="76"/>
      <c r="L15" s="76">
        <f t="shared" si="1"/>
        <v>0</v>
      </c>
      <c r="M15" s="76">
        <f t="shared" si="2"/>
        <v>0</v>
      </c>
      <c r="N15" s="76">
        <f t="shared" si="3"/>
        <v>0</v>
      </c>
    </row>
    <row r="16" spans="1:14" s="5" customFormat="1" ht="13.5">
      <c r="A16" s="72"/>
      <c r="B16" s="109"/>
      <c r="C16" s="112"/>
      <c r="D16" s="76"/>
      <c r="E16" s="76"/>
      <c r="F16" s="76"/>
      <c r="G16" s="76"/>
      <c r="H16" s="76">
        <f t="shared" si="4"/>
        <v>0</v>
      </c>
      <c r="I16" s="224">
        <f t="shared" si="5"/>
        <v>0</v>
      </c>
      <c r="J16" s="76">
        <f t="shared" si="0"/>
        <v>0</v>
      </c>
      <c r="K16" s="76"/>
      <c r="L16" s="76">
        <f t="shared" si="1"/>
        <v>0</v>
      </c>
      <c r="M16" s="76">
        <f t="shared" si="2"/>
        <v>0</v>
      </c>
      <c r="N16" s="76">
        <f t="shared" si="3"/>
        <v>0</v>
      </c>
    </row>
    <row r="17" spans="1:14" s="5" customFormat="1" ht="13.5">
      <c r="A17" s="72"/>
      <c r="B17" s="109"/>
      <c r="C17" s="112"/>
      <c r="D17" s="76"/>
      <c r="E17" s="76"/>
      <c r="F17" s="76"/>
      <c r="G17" s="76"/>
      <c r="H17" s="76">
        <f t="shared" si="4"/>
        <v>0</v>
      </c>
      <c r="I17" s="224">
        <f t="shared" si="5"/>
        <v>0</v>
      </c>
      <c r="J17" s="76">
        <f t="shared" si="0"/>
        <v>0</v>
      </c>
      <c r="K17" s="76"/>
      <c r="L17" s="76">
        <f t="shared" si="1"/>
        <v>0</v>
      </c>
      <c r="M17" s="76">
        <f t="shared" si="2"/>
        <v>0</v>
      </c>
      <c r="N17" s="76">
        <f t="shared" si="3"/>
        <v>0</v>
      </c>
    </row>
    <row r="18" spans="1:14" s="5" customFormat="1" ht="13.5">
      <c r="A18" s="72"/>
      <c r="B18" s="109"/>
      <c r="C18" s="112"/>
      <c r="D18" s="76"/>
      <c r="E18" s="76"/>
      <c r="F18" s="76"/>
      <c r="G18" s="76"/>
      <c r="H18" s="76">
        <f t="shared" si="4"/>
        <v>0</v>
      </c>
      <c r="I18" s="224">
        <f t="shared" si="5"/>
        <v>0</v>
      </c>
      <c r="J18" s="76">
        <f t="shared" si="0"/>
        <v>0</v>
      </c>
      <c r="K18" s="76"/>
      <c r="L18" s="76">
        <f t="shared" si="1"/>
        <v>0</v>
      </c>
      <c r="M18" s="76">
        <f t="shared" si="2"/>
        <v>0</v>
      </c>
      <c r="N18" s="76">
        <f t="shared" si="3"/>
        <v>0</v>
      </c>
    </row>
    <row r="19" spans="1:14" s="5" customFormat="1" ht="13.5">
      <c r="A19" s="72"/>
      <c r="B19" s="109"/>
      <c r="C19" s="112"/>
      <c r="D19" s="76"/>
      <c r="E19" s="76"/>
      <c r="F19" s="76"/>
      <c r="G19" s="76"/>
      <c r="H19" s="76">
        <f t="shared" si="4"/>
        <v>0</v>
      </c>
      <c r="I19" s="224">
        <f t="shared" si="5"/>
        <v>0</v>
      </c>
      <c r="J19" s="76">
        <f t="shared" si="0"/>
        <v>0</v>
      </c>
      <c r="K19" s="76"/>
      <c r="L19" s="76">
        <f t="shared" si="1"/>
        <v>0</v>
      </c>
      <c r="M19" s="76">
        <f t="shared" si="2"/>
        <v>0</v>
      </c>
      <c r="N19" s="76">
        <f t="shared" si="3"/>
        <v>0</v>
      </c>
    </row>
    <row r="20" spans="1:14" s="5" customFormat="1" ht="13.5">
      <c r="A20" s="72"/>
      <c r="B20" s="109"/>
      <c r="C20" s="112"/>
      <c r="D20" s="76"/>
      <c r="E20" s="76"/>
      <c r="F20" s="76"/>
      <c r="G20" s="76"/>
      <c r="H20" s="76">
        <f t="shared" si="4"/>
        <v>0</v>
      </c>
      <c r="I20" s="224">
        <f t="shared" si="5"/>
        <v>0</v>
      </c>
      <c r="J20" s="76">
        <f t="shared" si="0"/>
        <v>0</v>
      </c>
      <c r="K20" s="76"/>
      <c r="L20" s="76">
        <f t="shared" si="1"/>
        <v>0</v>
      </c>
      <c r="M20" s="76">
        <f t="shared" si="2"/>
        <v>0</v>
      </c>
      <c r="N20" s="76">
        <f t="shared" si="3"/>
        <v>0</v>
      </c>
    </row>
    <row r="21" spans="1:14" s="5" customFormat="1" ht="13.5">
      <c r="A21" s="72"/>
      <c r="B21" s="109"/>
      <c r="C21" s="112"/>
      <c r="D21" s="76"/>
      <c r="E21" s="76"/>
      <c r="F21" s="76"/>
      <c r="G21" s="76"/>
      <c r="H21" s="76">
        <f t="shared" si="4"/>
        <v>0</v>
      </c>
      <c r="I21" s="224">
        <f t="shared" si="5"/>
        <v>0</v>
      </c>
      <c r="J21" s="76">
        <f t="shared" si="0"/>
        <v>0</v>
      </c>
      <c r="K21" s="76"/>
      <c r="L21" s="76">
        <f t="shared" si="1"/>
        <v>0</v>
      </c>
      <c r="M21" s="76">
        <f t="shared" si="2"/>
        <v>0</v>
      </c>
      <c r="N21" s="76">
        <f t="shared" si="3"/>
        <v>0</v>
      </c>
    </row>
    <row r="22" spans="1:14" s="5" customFormat="1" ht="13.5">
      <c r="A22" s="72"/>
      <c r="B22" s="109"/>
      <c r="C22" s="112"/>
      <c r="D22" s="76"/>
      <c r="E22" s="76"/>
      <c r="F22" s="76"/>
      <c r="G22" s="76"/>
      <c r="H22" s="76">
        <f t="shared" si="4"/>
        <v>0</v>
      </c>
      <c r="I22" s="224">
        <f t="shared" si="5"/>
        <v>0</v>
      </c>
      <c r="J22" s="76">
        <f t="shared" si="0"/>
        <v>0</v>
      </c>
      <c r="K22" s="76"/>
      <c r="L22" s="76">
        <f t="shared" si="1"/>
        <v>0</v>
      </c>
      <c r="M22" s="76">
        <f t="shared" si="2"/>
        <v>0</v>
      </c>
      <c r="N22" s="76">
        <f t="shared" si="3"/>
        <v>0</v>
      </c>
    </row>
    <row r="23" spans="1:14" s="5" customFormat="1" ht="27">
      <c r="A23" s="72"/>
      <c r="B23" s="12" t="s">
        <v>213</v>
      </c>
      <c r="C23" s="82">
        <f>SUM(C9:C22)</f>
        <v>0</v>
      </c>
      <c r="D23" s="12" t="s">
        <v>1</v>
      </c>
      <c r="E23" s="12" t="s">
        <v>1</v>
      </c>
      <c r="F23" s="12" t="s">
        <v>1</v>
      </c>
      <c r="G23" s="12" t="s">
        <v>1</v>
      </c>
      <c r="H23" s="82">
        <f>SUM(H9:H22)</f>
        <v>0</v>
      </c>
      <c r="I23" s="12"/>
      <c r="J23" s="12">
        <f>SUM(J9:J22)</f>
        <v>0</v>
      </c>
      <c r="K23" s="12">
        <f>SUM(K9:K22)</f>
        <v>0</v>
      </c>
      <c r="L23" s="12">
        <f>SUM(L9:L22)</f>
        <v>0</v>
      </c>
      <c r="M23" s="12">
        <f>SUM(M9:M22)</f>
        <v>0</v>
      </c>
      <c r="N23" s="12">
        <f>SUM(N9:N22)</f>
        <v>0</v>
      </c>
    </row>
    <row r="24" s="5" customFormat="1" ht="13.5">
      <c r="A24" s="4"/>
    </row>
    <row r="26" spans="1:2" s="625" customFormat="1" ht="27" customHeight="1">
      <c r="A26" s="624"/>
      <c r="B26" s="625" t="s">
        <v>523</v>
      </c>
    </row>
  </sheetData>
  <sheetProtection/>
  <mergeCells count="17">
    <mergeCell ref="J2:L2"/>
    <mergeCell ref="M6:M7"/>
    <mergeCell ref="J6:J7"/>
    <mergeCell ref="B6:B7"/>
    <mergeCell ref="C6:C7"/>
    <mergeCell ref="D6:D7"/>
    <mergeCell ref="E6:E7"/>
    <mergeCell ref="N6:N7"/>
    <mergeCell ref="M2:N2"/>
    <mergeCell ref="K6:K7"/>
    <mergeCell ref="L6:L7"/>
    <mergeCell ref="A5:L5"/>
    <mergeCell ref="A6:A7"/>
    <mergeCell ref="B4:E4"/>
    <mergeCell ref="F6:F7"/>
    <mergeCell ref="G6:H6"/>
    <mergeCell ref="I6:I7"/>
  </mergeCells>
  <printOptions/>
  <pageMargins left="0.25" right="0.32" top="1" bottom="1" header="0.5" footer="0.5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N36"/>
  <sheetViews>
    <sheetView zoomScalePageLayoutView="0" workbookViewId="0" topLeftCell="A30">
      <selection activeCell="H29" sqref="H29"/>
    </sheetView>
  </sheetViews>
  <sheetFormatPr defaultColWidth="9.140625" defaultRowHeight="12.75"/>
  <cols>
    <col min="1" max="1" width="6.28125" style="225" customWidth="1"/>
    <col min="2" max="2" width="23.421875" style="226" customWidth="1"/>
    <col min="3" max="3" width="21.00390625" style="226" customWidth="1"/>
    <col min="4" max="4" width="16.00390625" style="226" customWidth="1"/>
    <col min="5" max="5" width="12.28125" style="226" customWidth="1"/>
    <col min="6" max="6" width="29.8515625" style="226" customWidth="1"/>
    <col min="7" max="7" width="25.28125" style="226" customWidth="1"/>
    <col min="8" max="10" width="16.140625" style="226" customWidth="1"/>
    <col min="11" max="11" width="12.140625" style="226" customWidth="1"/>
    <col min="12" max="12" width="30.28125" style="226" customWidth="1"/>
    <col min="13" max="16384" width="9.140625" style="226" customWidth="1"/>
  </cols>
  <sheetData>
    <row r="1" spans="1:14" s="344" customFormat="1" ht="17.25">
      <c r="A1" s="227"/>
      <c r="B1" s="902" t="s">
        <v>410</v>
      </c>
      <c r="C1" s="902"/>
      <c r="D1" s="137"/>
      <c r="E1" s="32"/>
      <c r="G1" s="137"/>
      <c r="H1" s="137"/>
      <c r="I1" s="137"/>
      <c r="J1" s="137"/>
      <c r="K1" s="137"/>
      <c r="L1" s="137" t="s">
        <v>535</v>
      </c>
      <c r="M1" s="137"/>
      <c r="N1" s="3"/>
    </row>
    <row r="2" spans="1:14" s="344" customFormat="1" ht="17.25" customHeight="1">
      <c r="A2" s="227"/>
      <c r="D2" s="419"/>
      <c r="G2" s="419"/>
      <c r="H2" s="419"/>
      <c r="I2" s="419"/>
      <c r="J2" s="419"/>
      <c r="K2" s="419"/>
      <c r="L2" s="626" t="s">
        <v>27</v>
      </c>
      <c r="M2" s="626"/>
      <c r="N2" s="626"/>
    </row>
    <row r="3" spans="1:14" s="344" customFormat="1" ht="18" thickBot="1">
      <c r="A3" s="227"/>
      <c r="B3" s="858" t="s">
        <v>884</v>
      </c>
      <c r="C3" s="858"/>
      <c r="D3" s="858"/>
      <c r="E3" s="858"/>
      <c r="F3" s="858"/>
      <c r="G3" s="228"/>
      <c r="H3" s="228"/>
      <c r="I3" s="228"/>
      <c r="J3" s="228"/>
      <c r="K3" s="228"/>
      <c r="L3" s="24"/>
      <c r="M3" s="343"/>
      <c r="N3" s="343"/>
    </row>
    <row r="4" spans="1:12" s="345" customFormat="1" ht="27" customHeight="1">
      <c r="A4" s="227"/>
      <c r="B4" s="420" t="s">
        <v>28</v>
      </c>
      <c r="C4" s="420"/>
      <c r="D4" s="229"/>
      <c r="E4" s="229"/>
      <c r="F4" s="420"/>
      <c r="G4" s="229"/>
      <c r="H4" s="229"/>
      <c r="I4" s="229"/>
      <c r="J4" s="229"/>
      <c r="K4" s="229"/>
      <c r="L4" s="229"/>
    </row>
    <row r="5" spans="1:12" s="344" customFormat="1" ht="22.5" customHeight="1">
      <c r="A5" s="509" t="s">
        <v>336</v>
      </c>
      <c r="B5" s="509"/>
      <c r="C5" s="509"/>
      <c r="D5" s="509"/>
      <c r="E5" s="509"/>
      <c r="F5" s="509"/>
      <c r="G5" s="509"/>
      <c r="H5" s="509"/>
      <c r="I5" s="509"/>
      <c r="J5" s="509"/>
      <c r="K5" s="509"/>
      <c r="L5" s="509"/>
    </row>
    <row r="6" spans="1:12" s="344" customFormat="1" ht="22.5" customHeight="1">
      <c r="A6" s="509" t="s">
        <v>362</v>
      </c>
      <c r="B6" s="509"/>
      <c r="C6" s="509"/>
      <c r="D6" s="509"/>
      <c r="E6" s="509"/>
      <c r="F6" s="509"/>
      <c r="G6" s="509"/>
      <c r="H6" s="509"/>
      <c r="I6" s="509"/>
      <c r="J6" s="509"/>
      <c r="K6" s="509"/>
      <c r="L6" s="509"/>
    </row>
    <row r="7" spans="1:12" s="345" customFormat="1" ht="17.25">
      <c r="A7" s="227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</row>
    <row r="8" spans="1:12" s="230" customFormat="1" ht="17.25">
      <c r="A8" s="227"/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</row>
    <row r="9" spans="1:12" s="230" customFormat="1" ht="17.25">
      <c r="A9" s="227"/>
      <c r="B9" s="902"/>
      <c r="C9" s="902"/>
      <c r="D9" s="479"/>
      <c r="E9" s="229"/>
      <c r="F9" s="229"/>
      <c r="G9" s="479"/>
      <c r="H9" s="479"/>
      <c r="I9" s="479"/>
      <c r="J9" s="479"/>
      <c r="K9" s="479"/>
      <c r="L9" s="479" t="s">
        <v>361</v>
      </c>
    </row>
    <row r="10" spans="1:12" s="230" customFormat="1" ht="17.25">
      <c r="A10" s="227"/>
      <c r="B10" s="229"/>
      <c r="C10" s="229"/>
      <c r="D10" s="479"/>
      <c r="E10" s="229"/>
      <c r="F10" s="229"/>
      <c r="G10" s="479"/>
      <c r="H10" s="479"/>
      <c r="I10" s="479"/>
      <c r="J10" s="479"/>
      <c r="K10" s="479"/>
      <c r="L10" s="479"/>
    </row>
    <row r="11" spans="1:12" s="189" customFormat="1" ht="132" customHeight="1">
      <c r="A11" s="231" t="s">
        <v>113</v>
      </c>
      <c r="B11" s="302" t="s">
        <v>367</v>
      </c>
      <c r="C11" s="302" t="s">
        <v>363</v>
      </c>
      <c r="D11" s="302" t="s">
        <v>365</v>
      </c>
      <c r="E11" s="302" t="s">
        <v>366</v>
      </c>
      <c r="F11" s="302" t="s">
        <v>392</v>
      </c>
      <c r="G11" s="302" t="s">
        <v>395</v>
      </c>
      <c r="H11" s="302" t="s">
        <v>396</v>
      </c>
      <c r="I11" s="302" t="s">
        <v>397</v>
      </c>
      <c r="J11" s="302" t="s">
        <v>398</v>
      </c>
      <c r="K11" s="302" t="s">
        <v>399</v>
      </c>
      <c r="L11" s="302" t="s">
        <v>458</v>
      </c>
    </row>
    <row r="12" spans="1:12" s="597" customFormat="1" ht="13.5">
      <c r="A12" s="234">
        <v>1</v>
      </c>
      <c r="B12" s="143">
        <v>2</v>
      </c>
      <c r="C12" s="143">
        <v>3</v>
      </c>
      <c r="D12" s="143">
        <v>4</v>
      </c>
      <c r="E12" s="143">
        <v>5</v>
      </c>
      <c r="F12" s="143">
        <v>6</v>
      </c>
      <c r="G12" s="143">
        <v>7</v>
      </c>
      <c r="H12" s="143">
        <v>7.1</v>
      </c>
      <c r="I12" s="143">
        <v>7.2</v>
      </c>
      <c r="J12" s="143">
        <v>7.3</v>
      </c>
      <c r="K12" s="143">
        <v>7.4</v>
      </c>
      <c r="L12" s="143">
        <v>8</v>
      </c>
    </row>
    <row r="13" spans="1:12" s="189" customFormat="1" ht="32.25" customHeight="1">
      <c r="A13" s="535"/>
      <c r="B13" s="536" t="s">
        <v>390</v>
      </c>
      <c r="C13" s="536"/>
      <c r="D13" s="536" t="s">
        <v>1</v>
      </c>
      <c r="E13" s="536">
        <f>SUM(E14:E17)</f>
        <v>0</v>
      </c>
      <c r="F13" s="536"/>
      <c r="G13" s="536"/>
      <c r="H13" s="536"/>
      <c r="I13" s="536"/>
      <c r="J13" s="536"/>
      <c r="K13" s="536"/>
      <c r="L13" s="536"/>
    </row>
    <row r="14" spans="1:12" ht="17.25">
      <c r="A14" s="232">
        <v>1</v>
      </c>
      <c r="B14" s="233"/>
      <c r="C14" s="233"/>
      <c r="D14" s="232" t="s">
        <v>1</v>
      </c>
      <c r="E14" s="233"/>
      <c r="F14" s="232"/>
      <c r="G14" s="232">
        <f>SUM(H14:K14)</f>
        <v>0</v>
      </c>
      <c r="H14" s="232"/>
      <c r="I14" s="232"/>
      <c r="J14" s="232"/>
      <c r="K14" s="232"/>
      <c r="L14" s="232"/>
    </row>
    <row r="15" spans="1:12" ht="17.25">
      <c r="A15" s="232">
        <v>2</v>
      </c>
      <c r="B15" s="233"/>
      <c r="C15" s="233"/>
      <c r="D15" s="232" t="s">
        <v>1</v>
      </c>
      <c r="E15" s="233"/>
      <c r="F15" s="232"/>
      <c r="G15" s="232">
        <f aca="true" t="shared" si="0" ref="G15:G22">SUM(H15:K15)</f>
        <v>0</v>
      </c>
      <c r="H15" s="232"/>
      <c r="I15" s="232"/>
      <c r="J15" s="232"/>
      <c r="K15" s="232"/>
      <c r="L15" s="232"/>
    </row>
    <row r="16" spans="1:12" ht="17.25">
      <c r="A16" s="232">
        <v>3</v>
      </c>
      <c r="B16" s="233"/>
      <c r="C16" s="233"/>
      <c r="D16" s="232" t="s">
        <v>1</v>
      </c>
      <c r="E16" s="233"/>
      <c r="F16" s="232"/>
      <c r="G16" s="232">
        <f t="shared" si="0"/>
        <v>0</v>
      </c>
      <c r="H16" s="232"/>
      <c r="I16" s="232"/>
      <c r="J16" s="232"/>
      <c r="K16" s="232"/>
      <c r="L16" s="232"/>
    </row>
    <row r="17" spans="1:12" ht="17.25">
      <c r="A17" s="232" t="s">
        <v>315</v>
      </c>
      <c r="B17" s="233"/>
      <c r="C17" s="233"/>
      <c r="D17" s="232" t="s">
        <v>1</v>
      </c>
      <c r="E17" s="233"/>
      <c r="F17" s="232"/>
      <c r="G17" s="232">
        <f t="shared" si="0"/>
        <v>0</v>
      </c>
      <c r="H17" s="232"/>
      <c r="I17" s="232"/>
      <c r="J17" s="232"/>
      <c r="K17" s="232"/>
      <c r="L17" s="232"/>
    </row>
    <row r="18" spans="1:12" s="189" customFormat="1" ht="32.25" customHeight="1">
      <c r="A18" s="535"/>
      <c r="B18" s="536" t="s">
        <v>391</v>
      </c>
      <c r="C18" s="536"/>
      <c r="D18" s="536" t="s">
        <v>1</v>
      </c>
      <c r="E18" s="536">
        <f>SUM(E19:E22)</f>
        <v>0</v>
      </c>
      <c r="F18" s="536"/>
      <c r="G18" s="536"/>
      <c r="H18" s="536"/>
      <c r="I18" s="536"/>
      <c r="J18" s="536"/>
      <c r="K18" s="536"/>
      <c r="L18" s="536"/>
    </row>
    <row r="19" spans="1:12" ht="17.25">
      <c r="A19" s="232">
        <v>1</v>
      </c>
      <c r="B19" s="233"/>
      <c r="C19" s="233"/>
      <c r="D19" s="232" t="s">
        <v>1</v>
      </c>
      <c r="E19" s="233"/>
      <c r="F19" s="232"/>
      <c r="G19" s="232">
        <f t="shared" si="0"/>
        <v>0</v>
      </c>
      <c r="H19" s="232"/>
      <c r="I19" s="232"/>
      <c r="J19" s="232"/>
      <c r="K19" s="232"/>
      <c r="L19" s="232"/>
    </row>
    <row r="20" spans="1:12" ht="17.25">
      <c r="A20" s="232">
        <v>2</v>
      </c>
      <c r="B20" s="233"/>
      <c r="C20" s="233"/>
      <c r="D20" s="232" t="s">
        <v>1</v>
      </c>
      <c r="E20" s="233"/>
      <c r="F20" s="232"/>
      <c r="G20" s="232">
        <f t="shared" si="0"/>
        <v>0</v>
      </c>
      <c r="H20" s="232"/>
      <c r="I20" s="232"/>
      <c r="J20" s="232"/>
      <c r="K20" s="232"/>
      <c r="L20" s="232"/>
    </row>
    <row r="21" spans="1:12" ht="17.25">
      <c r="A21" s="232">
        <v>3</v>
      </c>
      <c r="B21" s="233"/>
      <c r="C21" s="233"/>
      <c r="D21" s="232" t="s">
        <v>1</v>
      </c>
      <c r="E21" s="233"/>
      <c r="F21" s="232"/>
      <c r="G21" s="232">
        <f t="shared" si="0"/>
        <v>0</v>
      </c>
      <c r="H21" s="232"/>
      <c r="I21" s="232"/>
      <c r="J21" s="232"/>
      <c r="K21" s="232"/>
      <c r="L21" s="232"/>
    </row>
    <row r="22" spans="1:12" ht="17.25">
      <c r="A22" s="232" t="s">
        <v>315</v>
      </c>
      <c r="B22" s="233"/>
      <c r="C22" s="233"/>
      <c r="D22" s="232" t="s">
        <v>1</v>
      </c>
      <c r="E22" s="233"/>
      <c r="F22" s="232"/>
      <c r="G22" s="232">
        <f t="shared" si="0"/>
        <v>0</v>
      </c>
      <c r="H22" s="232"/>
      <c r="I22" s="232"/>
      <c r="J22" s="232"/>
      <c r="K22" s="232"/>
      <c r="L22" s="232"/>
    </row>
    <row r="23" spans="1:12" s="189" customFormat="1" ht="32.25" customHeight="1">
      <c r="A23" s="535"/>
      <c r="B23" s="536" t="s">
        <v>389</v>
      </c>
      <c r="C23" s="536"/>
      <c r="D23" s="536"/>
      <c r="E23" s="536">
        <f>SUM(E24:E35)</f>
        <v>890.77</v>
      </c>
      <c r="F23" s="536"/>
      <c r="G23" s="536"/>
      <c r="H23" s="536"/>
      <c r="I23" s="536"/>
      <c r="J23" s="536"/>
      <c r="K23" s="536"/>
      <c r="L23" s="536"/>
    </row>
    <row r="24" spans="1:12" ht="27">
      <c r="A24" s="232">
        <v>1</v>
      </c>
      <c r="B24" s="755" t="s">
        <v>783</v>
      </c>
      <c r="C24" s="755" t="s">
        <v>782</v>
      </c>
      <c r="D24" s="804">
        <v>94.5</v>
      </c>
      <c r="E24" s="756">
        <v>18.9</v>
      </c>
      <c r="F24" s="755" t="s">
        <v>659</v>
      </c>
      <c r="G24" s="232">
        <f>SUM(H24:K24)</f>
        <v>0</v>
      </c>
      <c r="H24" s="232"/>
      <c r="I24" s="232"/>
      <c r="J24" s="232"/>
      <c r="K24" s="232"/>
      <c r="L24" s="833" t="s">
        <v>789</v>
      </c>
    </row>
    <row r="25" spans="1:12" ht="27">
      <c r="A25" s="232"/>
      <c r="B25" s="755" t="s">
        <v>783</v>
      </c>
      <c r="C25" s="755" t="s">
        <v>784</v>
      </c>
      <c r="D25" s="802">
        <v>240</v>
      </c>
      <c r="E25" s="756">
        <v>19.9</v>
      </c>
      <c r="F25" s="755" t="s">
        <v>659</v>
      </c>
      <c r="G25" s="232">
        <f aca="true" t="shared" si="1" ref="G25:G35">SUM(H25:K25)</f>
        <v>0</v>
      </c>
      <c r="H25" s="232"/>
      <c r="I25" s="232"/>
      <c r="J25" s="232"/>
      <c r="K25" s="232"/>
      <c r="L25" s="804" t="s">
        <v>790</v>
      </c>
    </row>
    <row r="26" spans="1:12" ht="27">
      <c r="A26" s="232"/>
      <c r="B26" s="755" t="s">
        <v>783</v>
      </c>
      <c r="C26" s="755" t="s">
        <v>785</v>
      </c>
      <c r="D26" s="802">
        <v>1200</v>
      </c>
      <c r="E26" s="756">
        <v>494.9</v>
      </c>
      <c r="F26" s="755" t="s">
        <v>659</v>
      </c>
      <c r="G26" s="232">
        <f t="shared" si="1"/>
        <v>0</v>
      </c>
      <c r="H26" s="232"/>
      <c r="I26" s="232"/>
      <c r="J26" s="232"/>
      <c r="K26" s="232"/>
      <c r="L26" s="221" t="s">
        <v>791</v>
      </c>
    </row>
    <row r="27" spans="1:12" ht="27">
      <c r="A27" s="232"/>
      <c r="B27" s="755" t="s">
        <v>783</v>
      </c>
      <c r="C27" s="755" t="s">
        <v>786</v>
      </c>
      <c r="D27" s="802">
        <v>240</v>
      </c>
      <c r="E27" s="756">
        <v>10.8</v>
      </c>
      <c r="F27" s="755" t="s">
        <v>659</v>
      </c>
      <c r="G27" s="232">
        <f t="shared" si="1"/>
        <v>0</v>
      </c>
      <c r="H27" s="232"/>
      <c r="I27" s="232"/>
      <c r="J27" s="232"/>
      <c r="K27" s="232"/>
      <c r="L27" s="804" t="s">
        <v>792</v>
      </c>
    </row>
    <row r="28" spans="1:12" ht="40.5">
      <c r="A28" s="232"/>
      <c r="B28" s="755" t="s">
        <v>662</v>
      </c>
      <c r="C28" s="755" t="s">
        <v>787</v>
      </c>
      <c r="D28" s="832">
        <v>240</v>
      </c>
      <c r="E28" s="756">
        <v>190.86</v>
      </c>
      <c r="F28" s="755" t="s">
        <v>659</v>
      </c>
      <c r="G28" s="232">
        <f t="shared" si="1"/>
        <v>0</v>
      </c>
      <c r="H28" s="232"/>
      <c r="I28" s="232"/>
      <c r="J28" s="232"/>
      <c r="K28" s="232"/>
      <c r="L28" s="804" t="s">
        <v>667</v>
      </c>
    </row>
    <row r="29" spans="1:12" ht="54">
      <c r="A29" s="232"/>
      <c r="B29" s="755" t="s">
        <v>663</v>
      </c>
      <c r="C29" s="755" t="s">
        <v>781</v>
      </c>
      <c r="D29" s="803">
        <v>360</v>
      </c>
      <c r="E29" s="756">
        <v>15</v>
      </c>
      <c r="F29" s="755" t="s">
        <v>659</v>
      </c>
      <c r="G29" s="232">
        <f t="shared" si="1"/>
        <v>0</v>
      </c>
      <c r="H29" s="232"/>
      <c r="I29" s="232"/>
      <c r="J29" s="232"/>
      <c r="K29" s="232"/>
      <c r="L29" s="804" t="s">
        <v>793</v>
      </c>
    </row>
    <row r="30" spans="1:12" ht="40.5">
      <c r="A30" s="232"/>
      <c r="B30" s="755" t="s">
        <v>657</v>
      </c>
      <c r="C30" s="755" t="s">
        <v>658</v>
      </c>
      <c r="D30" s="804">
        <v>226.5</v>
      </c>
      <c r="E30" s="756">
        <v>15.1</v>
      </c>
      <c r="F30" s="755" t="s">
        <v>659</v>
      </c>
      <c r="G30" s="232">
        <f t="shared" si="1"/>
        <v>0</v>
      </c>
      <c r="H30" s="232"/>
      <c r="I30" s="232"/>
      <c r="J30" s="232"/>
      <c r="K30" s="232"/>
      <c r="L30" s="221" t="s">
        <v>794</v>
      </c>
    </row>
    <row r="31" spans="1:12" ht="40.5">
      <c r="A31" s="232"/>
      <c r="B31" s="755" t="s">
        <v>783</v>
      </c>
      <c r="C31" s="755" t="s">
        <v>788</v>
      </c>
      <c r="D31" s="803">
        <v>273.6</v>
      </c>
      <c r="E31" s="756">
        <v>45.6</v>
      </c>
      <c r="F31" s="755" t="s">
        <v>659</v>
      </c>
      <c r="G31" s="232">
        <f t="shared" si="1"/>
        <v>0</v>
      </c>
      <c r="H31" s="232"/>
      <c r="I31" s="232"/>
      <c r="J31" s="232"/>
      <c r="K31" s="232"/>
      <c r="L31" s="833" t="s">
        <v>795</v>
      </c>
    </row>
    <row r="32" spans="1:12" ht="40.5">
      <c r="A32" s="232">
        <v>3</v>
      </c>
      <c r="B32" s="755" t="s">
        <v>660</v>
      </c>
      <c r="C32" s="755" t="s">
        <v>661</v>
      </c>
      <c r="D32" s="803">
        <v>792</v>
      </c>
      <c r="E32" s="756">
        <v>64.21</v>
      </c>
      <c r="F32" s="755" t="s">
        <v>659</v>
      </c>
      <c r="G32" s="232">
        <f t="shared" si="1"/>
        <v>0</v>
      </c>
      <c r="H32" s="232"/>
      <c r="I32" s="232"/>
      <c r="J32" s="232"/>
      <c r="K32" s="232"/>
      <c r="L32" s="804" t="s">
        <v>796</v>
      </c>
    </row>
    <row r="33" spans="1:12" ht="40.5">
      <c r="A33" s="232">
        <v>8</v>
      </c>
      <c r="B33" s="755" t="s">
        <v>664</v>
      </c>
      <c r="C33" s="755" t="s">
        <v>665</v>
      </c>
      <c r="D33" s="803">
        <v>420</v>
      </c>
      <c r="E33" s="756">
        <v>15.5</v>
      </c>
      <c r="F33" s="755" t="s">
        <v>659</v>
      </c>
      <c r="G33" s="232">
        <f t="shared" si="1"/>
        <v>0</v>
      </c>
      <c r="H33" s="232"/>
      <c r="I33" s="232"/>
      <c r="J33" s="232"/>
      <c r="K33" s="232"/>
      <c r="L33" s="833" t="s">
        <v>668</v>
      </c>
    </row>
    <row r="34" spans="1:12" ht="41.25">
      <c r="A34" s="232">
        <v>9</v>
      </c>
      <c r="B34" s="757" t="s">
        <v>666</v>
      </c>
      <c r="C34" s="755"/>
      <c r="D34" s="803">
        <v>1929.5</v>
      </c>
      <c r="E34" s="756"/>
      <c r="F34" s="755"/>
      <c r="G34" s="232">
        <f t="shared" si="1"/>
        <v>0</v>
      </c>
      <c r="H34" s="232"/>
      <c r="I34" s="232"/>
      <c r="J34" s="232"/>
      <c r="K34" s="232"/>
      <c r="L34" s="755"/>
    </row>
    <row r="35" spans="1:12" ht="17.25">
      <c r="A35" s="232" t="s">
        <v>315</v>
      </c>
      <c r="B35" s="233"/>
      <c r="C35" s="233"/>
      <c r="D35" s="232"/>
      <c r="E35" s="233"/>
      <c r="F35" s="232"/>
      <c r="G35" s="232">
        <f t="shared" si="1"/>
        <v>0</v>
      </c>
      <c r="H35" s="232"/>
      <c r="I35" s="232"/>
      <c r="J35" s="232"/>
      <c r="K35" s="232"/>
      <c r="L35" s="232"/>
    </row>
    <row r="36" spans="1:12" s="189" customFormat="1" ht="32.25" customHeight="1">
      <c r="A36" s="535"/>
      <c r="B36" s="537" t="s">
        <v>364</v>
      </c>
      <c r="C36" s="536"/>
      <c r="D36" s="538">
        <f>SUM(D24:D35)</f>
        <v>6016.1</v>
      </c>
      <c r="E36" s="536"/>
      <c r="F36" s="536"/>
      <c r="G36" s="536"/>
      <c r="H36" s="536"/>
      <c r="I36" s="536"/>
      <c r="J36" s="536"/>
      <c r="K36" s="536"/>
      <c r="L36" s="536"/>
    </row>
  </sheetData>
  <sheetProtection/>
  <mergeCells count="3">
    <mergeCell ref="B9:C9"/>
    <mergeCell ref="B1:C1"/>
    <mergeCell ref="B3:F3"/>
  </mergeCells>
  <printOptions/>
  <pageMargins left="0.35" right="0.35" top="0.29" bottom="0.37" header="0.21" footer="0.16"/>
  <pageSetup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0">
      <selection activeCell="A14" sqref="A14"/>
    </sheetView>
  </sheetViews>
  <sheetFormatPr defaultColWidth="9.140625" defaultRowHeight="12.75"/>
  <cols>
    <col min="1" max="1" width="6.28125" style="225" customWidth="1"/>
    <col min="2" max="2" width="36.00390625" style="226" customWidth="1"/>
    <col min="3" max="3" width="80.140625" style="226" customWidth="1"/>
    <col min="4" max="4" width="24.28125" style="226" customWidth="1"/>
    <col min="5" max="16384" width="9.140625" style="226" customWidth="1"/>
  </cols>
  <sheetData>
    <row r="1" spans="1:4" s="344" customFormat="1" ht="17.25">
      <c r="A1" s="227"/>
      <c r="B1" s="902"/>
      <c r="C1" s="902"/>
      <c r="D1" s="673" t="s">
        <v>202</v>
      </c>
    </row>
    <row r="2" spans="1:4" s="344" customFormat="1" ht="17.25" customHeight="1">
      <c r="A2" s="227"/>
      <c r="D2" s="683" t="s">
        <v>27</v>
      </c>
    </row>
    <row r="3" spans="1:3" s="344" customFormat="1" ht="18" thickBot="1">
      <c r="A3" s="227"/>
      <c r="B3" s="228"/>
      <c r="C3" s="228"/>
    </row>
    <row r="4" spans="1:3" s="345" customFormat="1" ht="27" customHeight="1">
      <c r="A4" s="227"/>
      <c r="B4" s="420" t="s">
        <v>28</v>
      </c>
      <c r="C4" s="420"/>
    </row>
    <row r="5" spans="1:3" s="344" customFormat="1" ht="22.5" customHeight="1">
      <c r="A5" s="509" t="s">
        <v>336</v>
      </c>
      <c r="B5" s="509"/>
      <c r="C5" s="509"/>
    </row>
    <row r="6" spans="1:3" s="344" customFormat="1" ht="22.5" customHeight="1">
      <c r="A6" s="509" t="s">
        <v>557</v>
      </c>
      <c r="B6" s="509"/>
      <c r="C6" s="509"/>
    </row>
    <row r="7" spans="1:3" s="345" customFormat="1" ht="17.25">
      <c r="A7" s="227"/>
      <c r="B7" s="229"/>
      <c r="C7" s="229"/>
    </row>
    <row r="8" spans="1:3" ht="54.75" customHeight="1">
      <c r="A8" s="386">
        <v>1</v>
      </c>
      <c r="B8" s="302" t="s">
        <v>552</v>
      </c>
      <c r="C8" s="645"/>
    </row>
    <row r="9" spans="1:3" ht="38.25" customHeight="1">
      <c r="A9" s="386">
        <v>2</v>
      </c>
      <c r="B9" s="302" t="s">
        <v>553</v>
      </c>
      <c r="C9" s="645"/>
    </row>
    <row r="10" spans="1:3" ht="51.75" customHeight="1">
      <c r="A10" s="386">
        <v>3</v>
      </c>
      <c r="B10" s="302" t="s">
        <v>554</v>
      </c>
      <c r="C10" s="645"/>
    </row>
    <row r="11" spans="1:3" ht="38.25" customHeight="1">
      <c r="A11" s="386">
        <v>4</v>
      </c>
      <c r="B11" s="302" t="s">
        <v>548</v>
      </c>
      <c r="C11" s="645"/>
    </row>
    <row r="12" spans="1:3" ht="47.25" customHeight="1">
      <c r="A12" s="386">
        <v>5</v>
      </c>
      <c r="B12" s="302" t="s">
        <v>555</v>
      </c>
      <c r="C12" s="645"/>
    </row>
    <row r="13" spans="1:3" ht="67.5" customHeight="1">
      <c r="A13" s="225" t="s">
        <v>6</v>
      </c>
      <c r="B13" s="646" t="s">
        <v>556</v>
      </c>
      <c r="C13" s="647"/>
    </row>
    <row r="14" spans="1:3" ht="34.5" customHeight="1">
      <c r="A14" s="642" t="s">
        <v>550</v>
      </c>
      <c r="B14" s="643"/>
      <c r="C14" s="644"/>
    </row>
    <row r="15" spans="1:3" ht="41.25">
      <c r="A15" s="642"/>
      <c r="B15" s="26" t="s">
        <v>549</v>
      </c>
      <c r="C15" s="119" t="s">
        <v>551</v>
      </c>
    </row>
    <row r="16" spans="1:3" ht="17.25">
      <c r="A16" s="232">
        <v>1</v>
      </c>
      <c r="B16" s="233"/>
      <c r="C16" s="233"/>
    </row>
    <row r="17" spans="1:3" ht="17.25">
      <c r="A17" s="232">
        <v>2</v>
      </c>
      <c r="B17" s="233"/>
      <c r="C17" s="233"/>
    </row>
    <row r="18" spans="1:3" ht="17.25">
      <c r="A18" s="232">
        <v>3</v>
      </c>
      <c r="B18" s="233"/>
      <c r="C18" s="233"/>
    </row>
    <row r="19" spans="1:3" ht="17.25">
      <c r="A19" s="232" t="s">
        <v>315</v>
      </c>
      <c r="B19" s="233"/>
      <c r="C19" s="233"/>
    </row>
    <row r="20" spans="1:3" s="189" customFormat="1" ht="32.25" customHeight="1">
      <c r="A20" s="535"/>
      <c r="B20" s="537" t="s">
        <v>364</v>
      </c>
      <c r="C20" s="536">
        <f>SUM(C16:C19)</f>
        <v>0</v>
      </c>
    </row>
  </sheetData>
  <sheetProtection/>
  <mergeCells count="1">
    <mergeCell ref="B1:C1"/>
  </mergeCells>
  <printOptions/>
  <pageMargins left="0.35" right="0.35" top="0.29" bottom="0.37" header="0.21" footer="0.16"/>
  <pageSetup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0">
      <selection activeCell="I13" sqref="I13"/>
    </sheetView>
  </sheetViews>
  <sheetFormatPr defaultColWidth="9.140625" defaultRowHeight="12.75"/>
  <cols>
    <col min="1" max="1" width="6.140625" style="5" customWidth="1"/>
    <col min="2" max="2" width="39.140625" style="5" customWidth="1"/>
    <col min="3" max="3" width="16.57421875" style="5" customWidth="1"/>
    <col min="4" max="4" width="18.421875" style="5" customWidth="1"/>
    <col min="5" max="5" width="19.7109375" style="5" customWidth="1"/>
    <col min="6" max="6" width="23.57421875" style="5" customWidth="1"/>
    <col min="7" max="7" width="12.421875" style="5" customWidth="1"/>
    <col min="8" max="8" width="26.7109375" style="5" customWidth="1"/>
    <col min="9" max="9" width="11.28125" style="5" customWidth="1"/>
    <col min="10" max="10" width="14.00390625" style="5" customWidth="1"/>
    <col min="11" max="11" width="10.7109375" style="5" customWidth="1"/>
    <col min="12" max="12" width="10.28125" style="5" customWidth="1"/>
    <col min="13" max="16384" width="9.140625" style="5" customWidth="1"/>
  </cols>
  <sheetData>
    <row r="1" ht="16.5" customHeight="1">
      <c r="F1" s="137" t="s">
        <v>359</v>
      </c>
    </row>
    <row r="2" ht="18.75" customHeight="1">
      <c r="F2" s="626" t="s">
        <v>27</v>
      </c>
    </row>
    <row r="6" spans="1:6" ht="30.75" customHeight="1">
      <c r="A6" s="903" t="s">
        <v>536</v>
      </c>
      <c r="B6" s="903"/>
      <c r="C6" s="903"/>
      <c r="D6" s="903"/>
      <c r="E6" s="903"/>
      <c r="F6" s="903"/>
    </row>
    <row r="7" spans="1:6" ht="38.25" customHeight="1">
      <c r="A7" s="903" t="s">
        <v>590</v>
      </c>
      <c r="B7" s="903"/>
      <c r="C7" s="903"/>
      <c r="D7" s="903"/>
      <c r="E7" s="903"/>
      <c r="F7" s="903"/>
    </row>
    <row r="8" spans="1:6" ht="21" customHeight="1">
      <c r="A8" s="628"/>
      <c r="B8" s="628"/>
      <c r="C8" s="628"/>
      <c r="D8" s="628"/>
      <c r="E8" s="628"/>
      <c r="F8" s="628"/>
    </row>
    <row r="9" spans="1:6" ht="23.25" customHeight="1">
      <c r="A9" s="628"/>
      <c r="B9" s="628"/>
      <c r="C9" s="628"/>
      <c r="D9" s="628"/>
      <c r="E9" s="628"/>
      <c r="F9" s="628"/>
    </row>
    <row r="10" spans="1:6" ht="19.5" customHeight="1">
      <c r="A10" s="869" t="s">
        <v>5</v>
      </c>
      <c r="B10" s="869" t="s">
        <v>545</v>
      </c>
      <c r="C10" s="871" t="s">
        <v>456</v>
      </c>
      <c r="D10" s="872"/>
      <c r="E10" s="872"/>
      <c r="F10" s="873"/>
    </row>
    <row r="11" spans="1:6" ht="61.5" customHeight="1">
      <c r="A11" s="870"/>
      <c r="B11" s="870"/>
      <c r="C11" s="627" t="s">
        <v>537</v>
      </c>
      <c r="D11" s="627" t="s">
        <v>544</v>
      </c>
      <c r="E11" s="627" t="s">
        <v>542</v>
      </c>
      <c r="F11" s="632" t="s">
        <v>538</v>
      </c>
    </row>
    <row r="12" spans="1:6" ht="18" customHeight="1">
      <c r="A12" s="631" t="s">
        <v>539</v>
      </c>
      <c r="B12" s="631">
        <v>1</v>
      </c>
      <c r="C12" s="631">
        <v>2</v>
      </c>
      <c r="D12" s="631">
        <v>3</v>
      </c>
      <c r="E12" s="631">
        <v>4</v>
      </c>
      <c r="F12" s="631">
        <v>5</v>
      </c>
    </row>
    <row r="13" spans="1:6" ht="50.25" customHeight="1">
      <c r="A13" s="633">
        <v>1</v>
      </c>
      <c r="B13" s="641" t="s">
        <v>546</v>
      </c>
      <c r="C13" s="636"/>
      <c r="D13" s="636"/>
      <c r="E13" s="636"/>
      <c r="F13" s="637">
        <f>C13*D13*E13/1000</f>
        <v>0</v>
      </c>
    </row>
    <row r="14" spans="1:6" ht="45" customHeight="1">
      <c r="A14" s="633">
        <v>2</v>
      </c>
      <c r="B14" s="641" t="s">
        <v>547</v>
      </c>
      <c r="C14" s="636"/>
      <c r="D14" s="636"/>
      <c r="E14" s="636"/>
      <c r="F14" s="637">
        <f>C14*D14*E14/1000</f>
        <v>0</v>
      </c>
    </row>
    <row r="15" spans="1:6" ht="36.75" customHeight="1">
      <c r="A15" s="629"/>
      <c r="B15" s="630" t="s">
        <v>112</v>
      </c>
      <c r="C15" s="634">
        <f>SUM(C13:C14)</f>
        <v>0</v>
      </c>
      <c r="D15" s="634" t="s">
        <v>1</v>
      </c>
      <c r="E15" s="634" t="s">
        <v>1</v>
      </c>
      <c r="F15" s="634">
        <f>SUM(F13:F14)</f>
        <v>0</v>
      </c>
    </row>
    <row r="18" ht="31.5" customHeight="1"/>
  </sheetData>
  <sheetProtection/>
  <mergeCells count="5">
    <mergeCell ref="A6:F6"/>
    <mergeCell ref="A7:F7"/>
    <mergeCell ref="A10:A11"/>
    <mergeCell ref="B10:B11"/>
    <mergeCell ref="C10:F10"/>
  </mergeCells>
  <printOptions/>
  <pageMargins left="0.35" right="0.35" top="0.29" bottom="0.37" header="0.21" footer="0.16"/>
  <pageSetup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6.28125" style="4" customWidth="1"/>
    <col min="2" max="2" width="70.8515625" style="5" customWidth="1"/>
    <col min="3" max="3" width="18.00390625" style="5" customWidth="1"/>
    <col min="4" max="16384" width="9.140625" style="5" customWidth="1"/>
  </cols>
  <sheetData>
    <row r="1" spans="1:3" s="33" customFormat="1" ht="14.25">
      <c r="A1" s="32"/>
      <c r="C1" s="40" t="s">
        <v>219</v>
      </c>
    </row>
    <row r="2" spans="1:3" s="33" customFormat="1" ht="14.25">
      <c r="A2" s="32"/>
      <c r="C2" s="611" t="s">
        <v>27</v>
      </c>
    </row>
    <row r="3" spans="1:3" s="33" customFormat="1" ht="15" thickBot="1">
      <c r="A3" s="32"/>
      <c r="B3" s="830" t="s">
        <v>596</v>
      </c>
      <c r="C3" s="24"/>
    </row>
    <row r="4" spans="1:8" s="418" customFormat="1" ht="17.25" customHeight="1">
      <c r="A4" s="343"/>
      <c r="B4" s="907" t="s">
        <v>28</v>
      </c>
      <c r="C4" s="907"/>
      <c r="D4" s="351"/>
      <c r="E4" s="351"/>
      <c r="F4" s="351"/>
      <c r="G4" s="351"/>
      <c r="H4" s="351"/>
    </row>
    <row r="5" spans="1:3" s="33" customFormat="1" ht="24" customHeight="1">
      <c r="A5" s="905" t="s">
        <v>174</v>
      </c>
      <c r="B5" s="905"/>
      <c r="C5" s="905"/>
    </row>
    <row r="6" spans="1:3" s="33" customFormat="1" ht="13.5">
      <c r="A6" s="906" t="s">
        <v>339</v>
      </c>
      <c r="B6" s="906"/>
      <c r="C6" s="906"/>
    </row>
    <row r="7" spans="1:3" s="188" customFormat="1" ht="13.5">
      <c r="A7" s="32"/>
      <c r="B7" s="186"/>
      <c r="C7" s="186"/>
    </row>
    <row r="8" spans="1:3" s="189" customFormat="1" ht="17.25">
      <c r="A8" s="32"/>
      <c r="B8" s="733" t="s">
        <v>613</v>
      </c>
      <c r="C8" s="612"/>
    </row>
    <row r="9" spans="1:3" s="189" customFormat="1" ht="31.5" customHeight="1">
      <c r="A9" s="32"/>
      <c r="B9" s="904" t="s">
        <v>347</v>
      </c>
      <c r="C9" s="904"/>
    </row>
    <row r="10" spans="1:3" s="189" customFormat="1" ht="13.5">
      <c r="A10" s="32"/>
      <c r="B10" s="186"/>
      <c r="C10" s="186"/>
    </row>
    <row r="11" spans="1:3" s="189" customFormat="1" ht="35.25" customHeight="1">
      <c r="A11" s="231" t="s">
        <v>113</v>
      </c>
      <c r="B11" s="31" t="s">
        <v>214</v>
      </c>
      <c r="C11" s="31" t="s">
        <v>215</v>
      </c>
    </row>
    <row r="12" spans="1:3" s="189" customFormat="1" ht="13.5">
      <c r="A12" s="231">
        <v>1</v>
      </c>
      <c r="B12" s="31">
        <v>2</v>
      </c>
      <c r="C12" s="31">
        <v>3</v>
      </c>
    </row>
    <row r="13" spans="1:3" ht="14.25">
      <c r="A13" s="231" t="s">
        <v>2</v>
      </c>
      <c r="B13" s="276" t="s">
        <v>422</v>
      </c>
      <c r="C13" s="231">
        <f>+C14+C15</f>
        <v>3</v>
      </c>
    </row>
    <row r="14" spans="1:3" ht="13.5">
      <c r="A14" s="231"/>
      <c r="B14" s="613" t="s">
        <v>438</v>
      </c>
      <c r="C14" s="231">
        <v>1</v>
      </c>
    </row>
    <row r="15" spans="1:3" ht="13.5">
      <c r="A15" s="231"/>
      <c r="B15" s="613" t="s">
        <v>439</v>
      </c>
      <c r="C15" s="231">
        <v>2</v>
      </c>
    </row>
    <row r="16" spans="1:3" ht="14.25">
      <c r="A16" s="231" t="s">
        <v>3</v>
      </c>
      <c r="B16" s="276" t="s">
        <v>340</v>
      </c>
      <c r="C16" s="231">
        <f>+C17+C18+C19</f>
        <v>0</v>
      </c>
    </row>
    <row r="17" spans="1:3" ht="13.5">
      <c r="A17" s="231"/>
      <c r="B17" s="613" t="s">
        <v>341</v>
      </c>
      <c r="C17" s="231"/>
    </row>
    <row r="18" spans="1:3" ht="13.5">
      <c r="A18" s="231"/>
      <c r="B18" s="613" t="s">
        <v>342</v>
      </c>
      <c r="C18" s="231"/>
    </row>
    <row r="19" spans="1:3" ht="13.5">
      <c r="A19" s="231"/>
      <c r="B19" s="613" t="s">
        <v>343</v>
      </c>
      <c r="C19" s="231"/>
    </row>
    <row r="20" spans="1:3" ht="13.5">
      <c r="A20" s="614"/>
      <c r="B20" s="615"/>
      <c r="C20" s="614"/>
    </row>
    <row r="21" spans="1:3" ht="13.5">
      <c r="A21" s="231"/>
      <c r="B21" s="613" t="s">
        <v>413</v>
      </c>
      <c r="C21" s="231"/>
    </row>
    <row r="22" spans="1:3" ht="13.5">
      <c r="A22" s="231"/>
      <c r="B22" s="613" t="s">
        <v>414</v>
      </c>
      <c r="C22" s="231"/>
    </row>
    <row r="23" spans="1:3" ht="35.25" customHeight="1">
      <c r="A23" s="231" t="s">
        <v>4</v>
      </c>
      <c r="B23" s="276" t="s">
        <v>415</v>
      </c>
      <c r="C23" s="231">
        <f>+C25++C47</f>
        <v>151</v>
      </c>
    </row>
    <row r="24" spans="1:3" ht="14.25">
      <c r="A24" s="231"/>
      <c r="B24" s="276" t="s">
        <v>416</v>
      </c>
      <c r="C24" s="231"/>
    </row>
    <row r="25" spans="1:3" ht="14.25">
      <c r="A25" s="243" t="s">
        <v>419</v>
      </c>
      <c r="B25" s="30" t="s">
        <v>417</v>
      </c>
      <c r="C25" s="231">
        <f>+C26+C33</f>
        <v>84</v>
      </c>
    </row>
    <row r="26" spans="1:3" ht="14.25">
      <c r="A26" s="231"/>
      <c r="B26" s="276" t="s">
        <v>216</v>
      </c>
      <c r="C26" s="231">
        <f>SUM(C28:C31)</f>
        <v>0</v>
      </c>
    </row>
    <row r="27" spans="1:8" ht="15">
      <c r="A27" s="231"/>
      <c r="B27" s="104" t="s">
        <v>196</v>
      </c>
      <c r="C27" s="231"/>
      <c r="F27" s="616"/>
      <c r="H27" s="617"/>
    </row>
    <row r="28" spans="1:3" ht="13.5">
      <c r="A28" s="231">
        <v>1</v>
      </c>
      <c r="B28" s="104"/>
      <c r="C28" s="231"/>
    </row>
    <row r="29" spans="1:3" ht="13.5">
      <c r="A29" s="231">
        <v>2</v>
      </c>
      <c r="B29" s="104"/>
      <c r="C29" s="231"/>
    </row>
    <row r="30" spans="1:3" ht="13.5">
      <c r="A30" s="231">
        <v>3</v>
      </c>
      <c r="B30" s="104"/>
      <c r="C30" s="231"/>
    </row>
    <row r="31" spans="1:3" ht="13.5">
      <c r="A31" s="231">
        <v>4</v>
      </c>
      <c r="B31" s="104"/>
      <c r="C31" s="231"/>
    </row>
    <row r="32" spans="1:3" ht="14.25">
      <c r="A32" s="231"/>
      <c r="B32" s="105"/>
      <c r="C32" s="231"/>
    </row>
    <row r="33" spans="1:3" ht="14.25">
      <c r="A33" s="231"/>
      <c r="B33" s="276" t="s">
        <v>218</v>
      </c>
      <c r="C33" s="231">
        <f>SUM(C35:C45)</f>
        <v>84</v>
      </c>
    </row>
    <row r="34" spans="1:3" ht="13.5">
      <c r="A34" s="231"/>
      <c r="B34" s="104" t="s">
        <v>196</v>
      </c>
      <c r="C34" s="231"/>
    </row>
    <row r="35" spans="1:3" ht="13.5">
      <c r="A35" s="231">
        <v>1</v>
      </c>
      <c r="B35" s="732" t="s">
        <v>597</v>
      </c>
      <c r="C35" s="231">
        <v>20</v>
      </c>
    </row>
    <row r="36" spans="1:3" ht="13.5">
      <c r="A36" s="231">
        <v>2</v>
      </c>
      <c r="B36" s="732" t="s">
        <v>598</v>
      </c>
      <c r="C36" s="231">
        <v>6</v>
      </c>
    </row>
    <row r="37" spans="1:3" ht="13.5">
      <c r="A37" s="231">
        <v>3</v>
      </c>
      <c r="B37" s="732" t="s">
        <v>599</v>
      </c>
      <c r="C37" s="231">
        <v>6</v>
      </c>
    </row>
    <row r="38" spans="1:3" ht="13.5">
      <c r="A38" s="231">
        <v>4</v>
      </c>
      <c r="B38" s="732" t="s">
        <v>600</v>
      </c>
      <c r="C38" s="231">
        <v>7</v>
      </c>
    </row>
    <row r="39" spans="1:3" ht="13.5">
      <c r="A39" s="231">
        <v>5</v>
      </c>
      <c r="B39" s="732" t="s">
        <v>601</v>
      </c>
      <c r="C39" s="231">
        <v>5</v>
      </c>
    </row>
    <row r="40" spans="1:3" ht="13.5">
      <c r="A40" s="231">
        <v>6</v>
      </c>
      <c r="B40" s="732" t="s">
        <v>602</v>
      </c>
      <c r="C40" s="231">
        <v>8</v>
      </c>
    </row>
    <row r="41" spans="1:3" ht="13.5">
      <c r="A41" s="231">
        <v>7</v>
      </c>
      <c r="B41" s="732" t="s">
        <v>603</v>
      </c>
      <c r="C41" s="231">
        <v>8</v>
      </c>
    </row>
    <row r="42" spans="1:3" ht="13.5">
      <c r="A42" s="231">
        <v>8</v>
      </c>
      <c r="B42" s="732" t="s">
        <v>604</v>
      </c>
      <c r="C42" s="231">
        <v>8</v>
      </c>
    </row>
    <row r="43" spans="1:3" ht="13.5">
      <c r="A43" s="231">
        <v>9</v>
      </c>
      <c r="B43" s="732" t="s">
        <v>605</v>
      </c>
      <c r="C43" s="231">
        <v>7</v>
      </c>
    </row>
    <row r="44" spans="1:3" ht="13.5">
      <c r="A44" s="231">
        <v>10</v>
      </c>
      <c r="B44" s="732" t="s">
        <v>606</v>
      </c>
      <c r="C44" s="231">
        <v>3</v>
      </c>
    </row>
    <row r="45" spans="1:3" ht="13.5">
      <c r="A45" s="231">
        <v>11</v>
      </c>
      <c r="B45" s="732" t="s">
        <v>607</v>
      </c>
      <c r="C45" s="231">
        <v>6</v>
      </c>
    </row>
    <row r="46" spans="1:3" ht="13.5">
      <c r="A46" s="231"/>
      <c r="B46" s="104"/>
      <c r="C46" s="231"/>
    </row>
    <row r="47" spans="1:3" ht="14.25">
      <c r="A47" s="243" t="s">
        <v>418</v>
      </c>
      <c r="B47" s="30" t="s">
        <v>420</v>
      </c>
      <c r="C47" s="231">
        <f>+C48+C54+C56</f>
        <v>67</v>
      </c>
    </row>
    <row r="48" spans="1:3" ht="14.25">
      <c r="A48" s="231"/>
      <c r="B48" s="276" t="s">
        <v>216</v>
      </c>
      <c r="C48" s="231">
        <f>SUM(C50:C53)</f>
        <v>0</v>
      </c>
    </row>
    <row r="49" spans="1:8" ht="15">
      <c r="A49" s="231"/>
      <c r="B49" s="104" t="s">
        <v>196</v>
      </c>
      <c r="C49" s="231"/>
      <c r="F49" s="616"/>
      <c r="H49" s="617"/>
    </row>
    <row r="50" spans="1:3" ht="13.5">
      <c r="A50" s="231">
        <v>1</v>
      </c>
      <c r="B50" s="104"/>
      <c r="C50" s="231"/>
    </row>
    <row r="51" spans="1:3" ht="13.5">
      <c r="A51" s="231">
        <v>2</v>
      </c>
      <c r="B51" s="104"/>
      <c r="C51" s="231"/>
    </row>
    <row r="52" spans="1:3" ht="13.5">
      <c r="A52" s="231">
        <v>3</v>
      </c>
      <c r="B52" s="104"/>
      <c r="C52" s="231"/>
    </row>
    <row r="53" spans="1:3" ht="13.5">
      <c r="A53" s="231">
        <v>4</v>
      </c>
      <c r="B53" s="104"/>
      <c r="C53" s="231"/>
    </row>
    <row r="54" spans="1:3" ht="14.25">
      <c r="A54" s="231"/>
      <c r="B54" s="276" t="s">
        <v>217</v>
      </c>
      <c r="C54" s="618"/>
    </row>
    <row r="55" spans="1:3" ht="14.25">
      <c r="A55" s="231"/>
      <c r="B55" s="105"/>
      <c r="C55" s="231"/>
    </row>
    <row r="56" spans="1:3" ht="14.25">
      <c r="A56" s="231"/>
      <c r="B56" s="276" t="s">
        <v>218</v>
      </c>
      <c r="C56" s="231">
        <f>SUM(C58:C63)</f>
        <v>67</v>
      </c>
    </row>
    <row r="57" spans="1:3" ht="13.5">
      <c r="A57" s="231"/>
      <c r="B57" s="104" t="s">
        <v>196</v>
      </c>
      <c r="C57" s="231"/>
    </row>
    <row r="58" spans="1:3" ht="13.5">
      <c r="A58" s="231">
        <v>1</v>
      </c>
      <c r="B58" s="732" t="s">
        <v>608</v>
      </c>
      <c r="C58" s="231">
        <v>6</v>
      </c>
    </row>
    <row r="59" spans="1:3" ht="13.5">
      <c r="A59" s="231">
        <v>2</v>
      </c>
      <c r="B59" s="732" t="s">
        <v>609</v>
      </c>
      <c r="C59" s="231">
        <v>17</v>
      </c>
    </row>
    <row r="60" spans="1:3" ht="13.5">
      <c r="A60" s="231">
        <v>3</v>
      </c>
      <c r="B60" s="732" t="s">
        <v>614</v>
      </c>
      <c r="C60" s="231">
        <v>35</v>
      </c>
    </row>
    <row r="61" spans="1:3" ht="13.5">
      <c r="A61" s="231">
        <v>4</v>
      </c>
      <c r="B61" s="732" t="s">
        <v>610</v>
      </c>
      <c r="C61" s="231">
        <v>4</v>
      </c>
    </row>
    <row r="62" spans="1:3" ht="13.5">
      <c r="A62" s="231">
        <v>5</v>
      </c>
      <c r="B62" s="732" t="s">
        <v>611</v>
      </c>
      <c r="C62" s="231">
        <v>3</v>
      </c>
    </row>
    <row r="63" spans="1:3" ht="13.5">
      <c r="A63" s="231">
        <v>5</v>
      </c>
      <c r="B63" s="732" t="s">
        <v>612</v>
      </c>
      <c r="C63" s="231">
        <v>2</v>
      </c>
    </row>
    <row r="64" spans="1:3" ht="14.25">
      <c r="A64" s="231"/>
      <c r="B64" s="276"/>
      <c r="C64" s="618"/>
    </row>
    <row r="65" spans="1:3" ht="14.25">
      <c r="A65" s="231" t="s">
        <v>345</v>
      </c>
      <c r="B65" s="619" t="s">
        <v>421</v>
      </c>
      <c r="C65" s="231">
        <f>SUM(C67:C70)</f>
        <v>4</v>
      </c>
    </row>
    <row r="66" spans="1:3" ht="13.5">
      <c r="A66" s="231"/>
      <c r="B66" s="620" t="s">
        <v>196</v>
      </c>
      <c r="C66" s="231"/>
    </row>
    <row r="67" spans="1:3" ht="27">
      <c r="A67" s="231">
        <v>1</v>
      </c>
      <c r="B67" s="17" t="s">
        <v>593</v>
      </c>
      <c r="C67" s="231">
        <v>1</v>
      </c>
    </row>
    <row r="68" spans="1:3" ht="13.5">
      <c r="A68" s="231">
        <v>2</v>
      </c>
      <c r="B68" s="17" t="s">
        <v>594</v>
      </c>
      <c r="C68" s="231">
        <v>2</v>
      </c>
    </row>
    <row r="69" spans="1:3" ht="13.5">
      <c r="A69" s="231">
        <v>3</v>
      </c>
      <c r="B69" s="573" t="s">
        <v>595</v>
      </c>
      <c r="C69" s="231">
        <v>1</v>
      </c>
    </row>
    <row r="70" spans="1:3" ht="13.5">
      <c r="A70" s="231">
        <v>4</v>
      </c>
      <c r="B70" s="104"/>
      <c r="C70" s="231"/>
    </row>
    <row r="71" spans="1:3" ht="28.5">
      <c r="A71" s="231" t="s">
        <v>24</v>
      </c>
      <c r="B71" s="30" t="s">
        <v>344</v>
      </c>
      <c r="C71" s="231"/>
    </row>
    <row r="72" spans="1:3" ht="13.5">
      <c r="A72" s="231"/>
      <c r="B72" s="104"/>
      <c r="C72" s="231"/>
    </row>
    <row r="73" spans="1:3" s="248" customFormat="1" ht="30.75" customHeight="1">
      <c r="A73" s="243"/>
      <c r="B73" s="621" t="s">
        <v>346</v>
      </c>
      <c r="C73" s="243">
        <f>+C13+C16+C21+C22+C23+C65+C71</f>
        <v>158</v>
      </c>
    </row>
  </sheetData>
  <sheetProtection/>
  <mergeCells count="4">
    <mergeCell ref="B9:C9"/>
    <mergeCell ref="A5:C5"/>
    <mergeCell ref="A6:C6"/>
    <mergeCell ref="B4:C4"/>
  </mergeCells>
  <printOptions/>
  <pageMargins left="0.24" right="0.35" top="0.37" bottom="0.4" header="0.21" footer="0.19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L65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3.57421875" style="4" customWidth="1"/>
    <col min="2" max="2" width="28.57421875" style="5" customWidth="1"/>
    <col min="3" max="3" width="9.140625" style="5" bestFit="1" customWidth="1"/>
    <col min="4" max="4" width="8.140625" style="5" customWidth="1"/>
    <col min="5" max="5" width="10.57421875" style="5" customWidth="1"/>
    <col min="6" max="6" width="12.140625" style="5" customWidth="1"/>
    <col min="7" max="7" width="8.7109375" style="5" customWidth="1"/>
    <col min="8" max="8" width="14.00390625" style="5" customWidth="1"/>
    <col min="9" max="9" width="9.421875" style="5" bestFit="1" customWidth="1"/>
    <col min="10" max="10" width="9.00390625" style="5" customWidth="1"/>
    <col min="11" max="12" width="10.57421875" style="5" customWidth="1"/>
    <col min="13" max="13" width="9.00390625" style="5" bestFit="1" customWidth="1"/>
    <col min="14" max="14" width="8.00390625" style="5" customWidth="1"/>
    <col min="15" max="15" width="10.7109375" style="5" bestFit="1" customWidth="1"/>
    <col min="16" max="16" width="8.8515625" style="5" customWidth="1"/>
    <col min="17" max="17" width="9.00390625" style="5" bestFit="1" customWidth="1"/>
    <col min="18" max="18" width="10.00390625" style="5" customWidth="1"/>
    <col min="19" max="19" width="9.8515625" style="5" customWidth="1"/>
    <col min="20" max="20" width="10.00390625" style="5" customWidth="1"/>
    <col min="21" max="21" width="9.8515625" style="5" customWidth="1"/>
    <col min="22" max="23" width="9.140625" style="5" customWidth="1"/>
    <col min="24" max="24" width="10.57421875" style="5" customWidth="1"/>
    <col min="25" max="25" width="12.140625" style="5" customWidth="1"/>
    <col min="26" max="26" width="8.7109375" style="5" customWidth="1"/>
    <col min="27" max="27" width="10.7109375" style="5" bestFit="1" customWidth="1"/>
    <col min="28" max="28" width="9.421875" style="5" bestFit="1" customWidth="1"/>
    <col min="29" max="29" width="9.00390625" style="5" customWidth="1"/>
    <col min="30" max="30" width="9.8515625" style="5" bestFit="1" customWidth="1"/>
    <col min="31" max="31" width="10.57421875" style="5" customWidth="1"/>
    <col min="32" max="32" width="12.140625" style="5" customWidth="1"/>
    <col min="33" max="33" width="9.00390625" style="5" customWidth="1"/>
    <col min="34" max="34" width="10.7109375" style="5" bestFit="1" customWidth="1"/>
    <col min="35" max="35" width="9.421875" style="5" bestFit="1" customWidth="1"/>
    <col min="36" max="36" width="9.00390625" style="5" customWidth="1"/>
    <col min="37" max="37" width="10.57421875" style="5" customWidth="1"/>
    <col min="38" max="16384" width="9.140625" style="5" customWidth="1"/>
  </cols>
  <sheetData>
    <row r="1" spans="1:38" ht="16.5">
      <c r="A1" s="32"/>
      <c r="B1" s="235" t="s">
        <v>222</v>
      </c>
      <c r="C1" s="33"/>
      <c r="D1" s="33"/>
      <c r="E1" s="33"/>
      <c r="F1" s="33"/>
      <c r="G1" s="33"/>
      <c r="H1" s="33"/>
      <c r="I1" s="3"/>
      <c r="J1" s="32"/>
      <c r="K1" s="137" t="s">
        <v>238</v>
      </c>
      <c r="L1" s="33"/>
      <c r="M1" s="137"/>
      <c r="N1" s="33"/>
      <c r="O1" s="138"/>
      <c r="P1" s="32"/>
      <c r="Q1" s="137"/>
      <c r="R1" s="33"/>
      <c r="S1" s="138"/>
      <c r="T1" s="33"/>
      <c r="U1" s="138"/>
      <c r="V1" s="33"/>
      <c r="W1" s="138"/>
      <c r="X1" s="188"/>
      <c r="Y1" s="188"/>
      <c r="Z1" s="188"/>
      <c r="AA1" s="188"/>
      <c r="AB1" s="3"/>
      <c r="AC1" s="328"/>
      <c r="AD1" s="137"/>
      <c r="AE1" s="188"/>
      <c r="AF1" s="188"/>
      <c r="AG1" s="188"/>
      <c r="AH1" s="188"/>
      <c r="AI1" s="3"/>
      <c r="AJ1" s="328"/>
      <c r="AK1" s="137"/>
      <c r="AL1" s="189"/>
    </row>
    <row r="2" spans="1:38" ht="16.5" customHeight="1" thickBot="1">
      <c r="A2" s="32"/>
      <c r="B2" s="24"/>
      <c r="C2" s="185"/>
      <c r="D2" s="185"/>
      <c r="E2" s="185"/>
      <c r="F2" s="185"/>
      <c r="G2" s="24"/>
      <c r="H2" s="185"/>
      <c r="I2" s="186"/>
      <c r="K2" s="419" t="s">
        <v>27</v>
      </c>
      <c r="L2" s="185"/>
      <c r="M2" s="152"/>
      <c r="N2" s="152"/>
      <c r="O2" s="237"/>
      <c r="P2" s="852"/>
      <c r="Q2" s="852"/>
      <c r="R2" s="852"/>
      <c r="S2" s="152"/>
      <c r="T2" s="152"/>
      <c r="U2" s="152"/>
      <c r="V2" s="152"/>
      <c r="W2" s="152"/>
      <c r="X2" s="9"/>
      <c r="Y2" s="9"/>
      <c r="Z2" s="6"/>
      <c r="AA2" s="9"/>
      <c r="AB2" s="186"/>
      <c r="AC2" s="189"/>
      <c r="AD2" s="419"/>
      <c r="AE2" s="9"/>
      <c r="AF2" s="9"/>
      <c r="AG2" s="6"/>
      <c r="AH2" s="9"/>
      <c r="AI2" s="186"/>
      <c r="AJ2" s="189"/>
      <c r="AK2" s="419"/>
      <c r="AL2" s="189"/>
    </row>
    <row r="3" spans="1:37" s="189" customFormat="1" ht="25.5" customHeight="1">
      <c r="A3" s="32"/>
      <c r="B3" s="420" t="s">
        <v>28</v>
      </c>
      <c r="C3" s="138"/>
      <c r="D3" s="138"/>
      <c r="E3" s="138"/>
      <c r="F3" s="33"/>
      <c r="G3" s="187"/>
      <c r="H3" s="33"/>
      <c r="I3" s="33"/>
      <c r="J3" s="33"/>
      <c r="K3" s="43" t="s">
        <v>220</v>
      </c>
      <c r="L3" s="138"/>
      <c r="M3" s="43"/>
      <c r="N3" s="36"/>
      <c r="O3" s="188"/>
      <c r="P3" s="33"/>
      <c r="Q3" s="43"/>
      <c r="R3" s="36"/>
      <c r="S3" s="188"/>
      <c r="T3" s="36"/>
      <c r="U3" s="188"/>
      <c r="V3" s="36"/>
      <c r="W3" s="188"/>
      <c r="X3" s="138"/>
      <c r="Y3" s="33"/>
      <c r="Z3" s="187"/>
      <c r="AA3" s="33"/>
      <c r="AB3" s="33"/>
      <c r="AC3" s="33"/>
      <c r="AD3" s="43" t="s">
        <v>220</v>
      </c>
      <c r="AE3" s="138"/>
      <c r="AF3" s="33"/>
      <c r="AG3" s="187"/>
      <c r="AH3" s="33"/>
      <c r="AI3" s="33"/>
      <c r="AJ3" s="33"/>
      <c r="AK3" s="43" t="s">
        <v>220</v>
      </c>
    </row>
    <row r="4" spans="1:37" s="189" customFormat="1" ht="13.5">
      <c r="A4" s="238"/>
      <c r="B4" s="239"/>
      <c r="C4" s="240"/>
      <c r="D4" s="241"/>
      <c r="E4" s="241"/>
      <c r="F4" s="241"/>
      <c r="G4" s="353" t="s">
        <v>462</v>
      </c>
      <c r="H4" s="241"/>
      <c r="I4" s="241"/>
      <c r="J4" s="241"/>
      <c r="K4" s="241"/>
      <c r="L4" s="240"/>
      <c r="M4" s="241"/>
      <c r="N4" s="911" t="s">
        <v>455</v>
      </c>
      <c r="O4" s="911"/>
      <c r="P4" s="911"/>
      <c r="Q4" s="911"/>
      <c r="R4" s="912"/>
      <c r="S4" s="911" t="s">
        <v>221</v>
      </c>
      <c r="T4" s="911"/>
      <c r="U4" s="911"/>
      <c r="V4" s="911"/>
      <c r="W4" s="912"/>
      <c r="X4" s="240"/>
      <c r="Y4" s="241"/>
      <c r="Z4" s="353" t="s">
        <v>480</v>
      </c>
      <c r="AA4" s="241"/>
      <c r="AB4" s="241"/>
      <c r="AC4" s="241"/>
      <c r="AD4" s="603"/>
      <c r="AE4" s="601"/>
      <c r="AF4" s="602"/>
      <c r="AG4" s="353" t="s">
        <v>524</v>
      </c>
      <c r="AH4" s="602"/>
      <c r="AI4" s="602"/>
      <c r="AJ4" s="241"/>
      <c r="AK4" s="604"/>
    </row>
    <row r="5" spans="1:37" s="189" customFormat="1" ht="102">
      <c r="A5" s="242" t="s">
        <v>113</v>
      </c>
      <c r="B5" s="66" t="s">
        <v>223</v>
      </c>
      <c r="C5" s="66" t="s">
        <v>224</v>
      </c>
      <c r="D5" s="66" t="s">
        <v>225</v>
      </c>
      <c r="E5" s="66" t="s">
        <v>215</v>
      </c>
      <c r="F5" s="558" t="s">
        <v>463</v>
      </c>
      <c r="G5" s="558" t="s">
        <v>461</v>
      </c>
      <c r="H5" s="325" t="s">
        <v>318</v>
      </c>
      <c r="I5" s="66" t="s">
        <v>227</v>
      </c>
      <c r="J5" s="66" t="s">
        <v>228</v>
      </c>
      <c r="K5" s="66" t="s">
        <v>229</v>
      </c>
      <c r="L5" s="558" t="s">
        <v>527</v>
      </c>
      <c r="M5" s="558" t="s">
        <v>460</v>
      </c>
      <c r="N5" s="66" t="s">
        <v>215</v>
      </c>
      <c r="O5" s="66" t="s">
        <v>288</v>
      </c>
      <c r="P5" s="66" t="s">
        <v>227</v>
      </c>
      <c r="Q5" s="66" t="s">
        <v>228</v>
      </c>
      <c r="R5" s="66" t="s">
        <v>259</v>
      </c>
      <c r="S5" s="66" t="s">
        <v>215</v>
      </c>
      <c r="T5" s="66" t="s">
        <v>288</v>
      </c>
      <c r="U5" s="66" t="s">
        <v>227</v>
      </c>
      <c r="V5" s="66" t="s">
        <v>228</v>
      </c>
      <c r="W5" s="66" t="s">
        <v>473</v>
      </c>
      <c r="X5" s="66" t="s">
        <v>215</v>
      </c>
      <c r="Y5" s="558" t="s">
        <v>478</v>
      </c>
      <c r="Z5" s="558" t="s">
        <v>479</v>
      </c>
      <c r="AA5" s="66" t="s">
        <v>243</v>
      </c>
      <c r="AB5" s="66" t="s">
        <v>227</v>
      </c>
      <c r="AC5" s="66" t="s">
        <v>228</v>
      </c>
      <c r="AD5" s="66" t="s">
        <v>464</v>
      </c>
      <c r="AE5" s="66" t="s">
        <v>215</v>
      </c>
      <c r="AF5" s="558" t="s">
        <v>525</v>
      </c>
      <c r="AG5" s="558" t="s">
        <v>526</v>
      </c>
      <c r="AH5" s="66" t="s">
        <v>243</v>
      </c>
      <c r="AI5" s="66" t="s">
        <v>227</v>
      </c>
      <c r="AJ5" s="66" t="s">
        <v>228</v>
      </c>
      <c r="AK5" s="65" t="s">
        <v>259</v>
      </c>
    </row>
    <row r="6" spans="1:37" s="37" customFormat="1" ht="12.75">
      <c r="A6" s="127">
        <v>1</v>
      </c>
      <c r="B6" s="127">
        <v>2</v>
      </c>
      <c r="C6" s="127">
        <v>3</v>
      </c>
      <c r="D6" s="127">
        <v>4</v>
      </c>
      <c r="E6" s="127">
        <v>5</v>
      </c>
      <c r="F6" s="127">
        <v>6</v>
      </c>
      <c r="G6" s="127">
        <v>7</v>
      </c>
      <c r="H6" s="127">
        <v>8</v>
      </c>
      <c r="I6" s="127">
        <v>9</v>
      </c>
      <c r="J6" s="127">
        <v>10</v>
      </c>
      <c r="K6" s="127">
        <v>11</v>
      </c>
      <c r="L6" s="127">
        <v>12</v>
      </c>
      <c r="M6" s="127">
        <v>13</v>
      </c>
      <c r="N6" s="127">
        <v>14</v>
      </c>
      <c r="O6" s="127">
        <v>15</v>
      </c>
      <c r="P6" s="127">
        <v>16</v>
      </c>
      <c r="Q6" s="127">
        <v>17</v>
      </c>
      <c r="R6" s="127">
        <v>18</v>
      </c>
      <c r="S6" s="127">
        <v>19</v>
      </c>
      <c r="T6" s="127">
        <v>20</v>
      </c>
      <c r="U6" s="127">
        <v>21</v>
      </c>
      <c r="V6" s="127">
        <v>22</v>
      </c>
      <c r="W6" s="127">
        <v>23</v>
      </c>
      <c r="X6" s="127">
        <v>24</v>
      </c>
      <c r="Y6" s="127">
        <v>25</v>
      </c>
      <c r="Z6" s="127">
        <v>26</v>
      </c>
      <c r="AA6" s="127">
        <v>27</v>
      </c>
      <c r="AB6" s="127">
        <v>28</v>
      </c>
      <c r="AC6" s="127">
        <v>29</v>
      </c>
      <c r="AD6" s="127">
        <v>30</v>
      </c>
      <c r="AE6" s="127">
        <v>31</v>
      </c>
      <c r="AF6" s="127">
        <v>32</v>
      </c>
      <c r="AG6" s="127">
        <v>33</v>
      </c>
      <c r="AH6" s="127">
        <v>34</v>
      </c>
      <c r="AI6" s="127">
        <v>35</v>
      </c>
      <c r="AJ6" s="127">
        <v>36</v>
      </c>
      <c r="AK6" s="127">
        <v>37</v>
      </c>
    </row>
    <row r="7" spans="1:37" ht="14.25">
      <c r="A7" s="243" t="s">
        <v>2</v>
      </c>
      <c r="B7" s="244" t="s">
        <v>422</v>
      </c>
      <c r="C7" s="245"/>
      <c r="D7" s="245"/>
      <c r="E7" s="245"/>
      <c r="F7" s="245"/>
      <c r="G7" s="244"/>
      <c r="H7" s="245"/>
      <c r="I7" s="245"/>
      <c r="J7" s="245"/>
      <c r="K7" s="245"/>
      <c r="L7" s="245"/>
      <c r="M7" s="245"/>
      <c r="N7" s="244"/>
      <c r="O7" s="245"/>
      <c r="P7" s="245"/>
      <c r="Q7" s="245"/>
      <c r="R7" s="244"/>
      <c r="S7" s="244"/>
      <c r="T7" s="244"/>
      <c r="U7" s="244"/>
      <c r="V7" s="109"/>
      <c r="W7" s="109"/>
      <c r="X7" s="245"/>
      <c r="Y7" s="245"/>
      <c r="Z7" s="244"/>
      <c r="AA7" s="245"/>
      <c r="AB7" s="245"/>
      <c r="AC7" s="245"/>
      <c r="AD7" s="245"/>
      <c r="AE7" s="245"/>
      <c r="AF7" s="245"/>
      <c r="AG7" s="244"/>
      <c r="AH7" s="245"/>
      <c r="AI7" s="245"/>
      <c r="AJ7" s="245"/>
      <c r="AK7" s="245"/>
    </row>
    <row r="8" spans="1:37" ht="13.5">
      <c r="A8" s="231"/>
      <c r="B8" s="205" t="s">
        <v>196</v>
      </c>
      <c r="C8" s="245"/>
      <c r="D8" s="245"/>
      <c r="E8" s="245"/>
      <c r="F8" s="245"/>
      <c r="G8" s="205"/>
      <c r="H8" s="245"/>
      <c r="I8" s="245"/>
      <c r="J8" s="245"/>
      <c r="K8" s="245"/>
      <c r="L8" s="245"/>
      <c r="M8" s="245"/>
      <c r="N8" s="205"/>
      <c r="O8" s="245"/>
      <c r="P8" s="245"/>
      <c r="Q8" s="245"/>
      <c r="R8" s="205"/>
      <c r="S8" s="205"/>
      <c r="T8" s="205"/>
      <c r="U8" s="205"/>
      <c r="V8" s="109"/>
      <c r="W8" s="109"/>
      <c r="X8" s="245"/>
      <c r="Y8" s="245"/>
      <c r="Z8" s="205"/>
      <c r="AA8" s="245"/>
      <c r="AB8" s="245"/>
      <c r="AC8" s="245"/>
      <c r="AD8" s="245"/>
      <c r="AE8" s="245"/>
      <c r="AF8" s="245"/>
      <c r="AG8" s="205"/>
      <c r="AH8" s="245"/>
      <c r="AI8" s="245"/>
      <c r="AJ8" s="245"/>
      <c r="AK8" s="245"/>
    </row>
    <row r="9" spans="1:37" ht="13.5">
      <c r="A9" s="231">
        <v>1</v>
      </c>
      <c r="B9" s="104"/>
      <c r="C9" s="231"/>
      <c r="D9" s="245" t="s">
        <v>1</v>
      </c>
      <c r="E9" s="245"/>
      <c r="F9" s="245" t="s">
        <v>1</v>
      </c>
      <c r="G9" s="104"/>
      <c r="H9" s="231"/>
      <c r="I9" s="231"/>
      <c r="J9" s="231"/>
      <c r="K9" s="245">
        <f>H9+I9+J9</f>
        <v>0</v>
      </c>
      <c r="L9" s="245" t="s">
        <v>1</v>
      </c>
      <c r="M9" s="245"/>
      <c r="N9" s="104"/>
      <c r="O9" s="231"/>
      <c r="P9" s="231"/>
      <c r="Q9" s="231"/>
      <c r="R9" s="245">
        <f>O9+P9+Q9</f>
        <v>0</v>
      </c>
      <c r="S9" s="245">
        <f aca="true" t="shared" si="0" ref="S9:V11">G9-N9</f>
        <v>0</v>
      </c>
      <c r="T9" s="245">
        <f t="shared" si="0"/>
        <v>0</v>
      </c>
      <c r="U9" s="245">
        <f t="shared" si="0"/>
        <v>0</v>
      </c>
      <c r="V9" s="245">
        <f t="shared" si="0"/>
        <v>0</v>
      </c>
      <c r="W9" s="245">
        <f>T9+U9+V9</f>
        <v>0</v>
      </c>
      <c r="X9" s="245"/>
      <c r="Y9" s="245" t="s">
        <v>1</v>
      </c>
      <c r="Z9" s="104"/>
      <c r="AA9" s="231"/>
      <c r="AB9" s="231"/>
      <c r="AC9" s="231"/>
      <c r="AD9" s="245">
        <f>AA9+AB9+AC9</f>
        <v>0</v>
      </c>
      <c r="AE9" s="245"/>
      <c r="AF9" s="245" t="s">
        <v>1</v>
      </c>
      <c r="AG9" s="104"/>
      <c r="AH9" s="231"/>
      <c r="AI9" s="231"/>
      <c r="AJ9" s="231"/>
      <c r="AK9" s="245">
        <f>AH9+AI9+AJ9</f>
        <v>0</v>
      </c>
    </row>
    <row r="10" spans="1:37" ht="13.5">
      <c r="A10" s="231">
        <v>2</v>
      </c>
      <c r="B10" s="104"/>
      <c r="C10" s="231"/>
      <c r="D10" s="245" t="s">
        <v>1</v>
      </c>
      <c r="E10" s="245"/>
      <c r="F10" s="245" t="s">
        <v>1</v>
      </c>
      <c r="G10" s="104"/>
      <c r="H10" s="231"/>
      <c r="I10" s="231"/>
      <c r="J10" s="231"/>
      <c r="K10" s="245">
        <f>H10+I10+J10</f>
        <v>0</v>
      </c>
      <c r="L10" s="245" t="s">
        <v>1</v>
      </c>
      <c r="M10" s="245"/>
      <c r="N10" s="104"/>
      <c r="O10" s="231"/>
      <c r="P10" s="231"/>
      <c r="Q10" s="231"/>
      <c r="R10" s="245">
        <f>O10+P10+Q10</f>
        <v>0</v>
      </c>
      <c r="S10" s="245">
        <f t="shared" si="0"/>
        <v>0</v>
      </c>
      <c r="T10" s="245">
        <f t="shared" si="0"/>
        <v>0</v>
      </c>
      <c r="U10" s="245">
        <f t="shared" si="0"/>
        <v>0</v>
      </c>
      <c r="V10" s="245">
        <f t="shared" si="0"/>
        <v>0</v>
      </c>
      <c r="W10" s="245">
        <f>T10+U10+V10</f>
        <v>0</v>
      </c>
      <c r="X10" s="245"/>
      <c r="Y10" s="245" t="s">
        <v>1</v>
      </c>
      <c r="Z10" s="104"/>
      <c r="AA10" s="231"/>
      <c r="AB10" s="231"/>
      <c r="AC10" s="231"/>
      <c r="AD10" s="245">
        <f>AA10+AB10+AC10</f>
        <v>0</v>
      </c>
      <c r="AE10" s="245"/>
      <c r="AF10" s="245" t="s">
        <v>1</v>
      </c>
      <c r="AG10" s="104"/>
      <c r="AH10" s="231"/>
      <c r="AI10" s="231"/>
      <c r="AJ10" s="231"/>
      <c r="AK10" s="245">
        <f>AH10+AI10+AJ10</f>
        <v>0</v>
      </c>
    </row>
    <row r="11" spans="1:37" ht="13.5">
      <c r="A11" s="231">
        <v>3</v>
      </c>
      <c r="B11" s="104"/>
      <c r="C11" s="231"/>
      <c r="D11" s="245" t="s">
        <v>1</v>
      </c>
      <c r="E11" s="245"/>
      <c r="F11" s="245" t="s">
        <v>1</v>
      </c>
      <c r="G11" s="104"/>
      <c r="H11" s="231"/>
      <c r="I11" s="231"/>
      <c r="J11" s="231"/>
      <c r="K11" s="245">
        <f>H11+I11+J11</f>
        <v>0</v>
      </c>
      <c r="L11" s="245" t="s">
        <v>1</v>
      </c>
      <c r="M11" s="245"/>
      <c r="N11" s="104"/>
      <c r="O11" s="231"/>
      <c r="P11" s="231"/>
      <c r="Q11" s="231"/>
      <c r="R11" s="245">
        <f>O11+P11+Q11</f>
        <v>0</v>
      </c>
      <c r="S11" s="245">
        <f t="shared" si="0"/>
        <v>0</v>
      </c>
      <c r="T11" s="245">
        <f t="shared" si="0"/>
        <v>0</v>
      </c>
      <c r="U11" s="245">
        <f t="shared" si="0"/>
        <v>0</v>
      </c>
      <c r="V11" s="245">
        <f t="shared" si="0"/>
        <v>0</v>
      </c>
      <c r="W11" s="245">
        <f>T11+U11+V11</f>
        <v>0</v>
      </c>
      <c r="X11" s="245"/>
      <c r="Y11" s="245" t="s">
        <v>1</v>
      </c>
      <c r="Z11" s="104"/>
      <c r="AA11" s="231"/>
      <c r="AB11" s="231"/>
      <c r="AC11" s="231"/>
      <c r="AD11" s="245">
        <f>AA11+AB11+AC11</f>
        <v>0</v>
      </c>
      <c r="AE11" s="245"/>
      <c r="AF11" s="245" t="s">
        <v>1</v>
      </c>
      <c r="AG11" s="104"/>
      <c r="AH11" s="231"/>
      <c r="AI11" s="231"/>
      <c r="AJ11" s="231"/>
      <c r="AK11" s="245">
        <f>AH11+AI11+AJ11</f>
        <v>0</v>
      </c>
    </row>
    <row r="12" spans="1:37" s="248" customFormat="1" ht="14.25">
      <c r="A12" s="243"/>
      <c r="B12" s="246" t="s">
        <v>112</v>
      </c>
      <c r="C12" s="247" t="s">
        <v>1</v>
      </c>
      <c r="D12" s="247" t="s">
        <v>1</v>
      </c>
      <c r="E12" s="247"/>
      <c r="F12" s="247" t="s">
        <v>1</v>
      </c>
      <c r="G12" s="247">
        <f aca="true" t="shared" si="1" ref="G12:Q12">SUM(G9:G11)</f>
        <v>0</v>
      </c>
      <c r="H12" s="247">
        <f t="shared" si="1"/>
        <v>0</v>
      </c>
      <c r="I12" s="247">
        <f t="shared" si="1"/>
        <v>0</v>
      </c>
      <c r="J12" s="247">
        <f t="shared" si="1"/>
        <v>0</v>
      </c>
      <c r="K12" s="247">
        <f t="shared" si="1"/>
        <v>0</v>
      </c>
      <c r="L12" s="247" t="s">
        <v>1</v>
      </c>
      <c r="M12" s="247" t="s">
        <v>1</v>
      </c>
      <c r="N12" s="247">
        <f t="shared" si="1"/>
        <v>0</v>
      </c>
      <c r="O12" s="247">
        <f t="shared" si="1"/>
        <v>0</v>
      </c>
      <c r="P12" s="247">
        <f t="shared" si="1"/>
        <v>0</v>
      </c>
      <c r="Q12" s="247">
        <f t="shared" si="1"/>
        <v>0</v>
      </c>
      <c r="R12" s="247">
        <f aca="true" t="shared" si="2" ref="R12:W12">SUM(R9:R11)</f>
        <v>0</v>
      </c>
      <c r="S12" s="247">
        <f t="shared" si="2"/>
        <v>0</v>
      </c>
      <c r="T12" s="247">
        <f t="shared" si="2"/>
        <v>0</v>
      </c>
      <c r="U12" s="247">
        <f t="shared" si="2"/>
        <v>0</v>
      </c>
      <c r="V12" s="247">
        <f t="shared" si="2"/>
        <v>0</v>
      </c>
      <c r="W12" s="247">
        <f t="shared" si="2"/>
        <v>0</v>
      </c>
      <c r="X12" s="247"/>
      <c r="Y12" s="247" t="s">
        <v>1</v>
      </c>
      <c r="Z12" s="247">
        <f>SUM(Z9:Z11)</f>
        <v>0</v>
      </c>
      <c r="AA12" s="247">
        <f>SUM(AA9:AA11)</f>
        <v>0</v>
      </c>
      <c r="AB12" s="247">
        <f>SUM(AB9:AB11)</f>
        <v>0</v>
      </c>
      <c r="AC12" s="247">
        <f>SUM(AC9:AC11)</f>
        <v>0</v>
      </c>
      <c r="AD12" s="247">
        <f>SUM(AD9:AD11)</f>
        <v>0</v>
      </c>
      <c r="AE12" s="247"/>
      <c r="AF12" s="247" t="s">
        <v>1</v>
      </c>
      <c r="AG12" s="247">
        <f>SUM(AG9:AG11)</f>
        <v>0</v>
      </c>
      <c r="AH12" s="247">
        <f>SUM(AH9:AH11)</f>
        <v>0</v>
      </c>
      <c r="AI12" s="247">
        <f>SUM(AI9:AI11)</f>
        <v>0</v>
      </c>
      <c r="AJ12" s="247">
        <f>SUM(AJ9:AJ11)</f>
        <v>0</v>
      </c>
      <c r="AK12" s="247">
        <f>SUM(AK9:AK11)</f>
        <v>0</v>
      </c>
    </row>
    <row r="13" spans="1:37" ht="40.5">
      <c r="A13" s="243" t="s">
        <v>3</v>
      </c>
      <c r="B13" s="244" t="s">
        <v>435</v>
      </c>
      <c r="C13" s="245"/>
      <c r="D13" s="245"/>
      <c r="E13" s="245"/>
      <c r="F13" s="245"/>
      <c r="G13" s="244"/>
      <c r="H13" s="244"/>
      <c r="I13" s="244"/>
      <c r="J13" s="244"/>
      <c r="K13" s="244"/>
      <c r="L13" s="245"/>
      <c r="M13" s="245"/>
      <c r="N13" s="244"/>
      <c r="O13" s="244"/>
      <c r="P13" s="244"/>
      <c r="Q13" s="244"/>
      <c r="R13" s="244"/>
      <c r="S13" s="244"/>
      <c r="T13" s="244"/>
      <c r="U13" s="244"/>
      <c r="V13" s="109"/>
      <c r="W13" s="109"/>
      <c r="X13" s="245"/>
      <c r="Y13" s="245"/>
      <c r="Z13" s="244"/>
      <c r="AA13" s="244"/>
      <c r="AB13" s="244"/>
      <c r="AC13" s="244"/>
      <c r="AD13" s="244"/>
      <c r="AE13" s="245"/>
      <c r="AF13" s="245"/>
      <c r="AG13" s="244"/>
      <c r="AH13" s="244"/>
      <c r="AI13" s="244"/>
      <c r="AJ13" s="244"/>
      <c r="AK13" s="244"/>
    </row>
    <row r="14" spans="1:37" ht="13.5">
      <c r="A14" s="231"/>
      <c r="B14" s="205" t="s">
        <v>196</v>
      </c>
      <c r="C14" s="245"/>
      <c r="D14" s="245"/>
      <c r="E14" s="245"/>
      <c r="F14" s="245"/>
      <c r="G14" s="205"/>
      <c r="H14" s="205"/>
      <c r="I14" s="205"/>
      <c r="J14" s="205"/>
      <c r="K14" s="205"/>
      <c r="L14" s="245"/>
      <c r="M14" s="245"/>
      <c r="N14" s="205"/>
      <c r="O14" s="205"/>
      <c r="P14" s="205"/>
      <c r="Q14" s="205"/>
      <c r="R14" s="205"/>
      <c r="S14" s="205"/>
      <c r="T14" s="205"/>
      <c r="U14" s="205"/>
      <c r="V14" s="109"/>
      <c r="W14" s="109"/>
      <c r="X14" s="245"/>
      <c r="Y14" s="245"/>
      <c r="Z14" s="205"/>
      <c r="AA14" s="205"/>
      <c r="AB14" s="205"/>
      <c r="AC14" s="205"/>
      <c r="AD14" s="205"/>
      <c r="AE14" s="245"/>
      <c r="AF14" s="245"/>
      <c r="AG14" s="205"/>
      <c r="AH14" s="205"/>
      <c r="AI14" s="205"/>
      <c r="AJ14" s="205"/>
      <c r="AK14" s="205"/>
    </row>
    <row r="15" spans="1:37" ht="13.5">
      <c r="A15" s="231">
        <v>1</v>
      </c>
      <c r="B15" s="249"/>
      <c r="C15" s="231"/>
      <c r="D15" s="245" t="s">
        <v>1</v>
      </c>
      <c r="E15" s="245"/>
      <c r="F15" s="245" t="s">
        <v>1</v>
      </c>
      <c r="G15" s="104"/>
      <c r="H15" s="231"/>
      <c r="I15" s="231"/>
      <c r="J15" s="231"/>
      <c r="K15" s="245">
        <f>H15+I15+J15</f>
        <v>0</v>
      </c>
      <c r="L15" s="245" t="s">
        <v>1</v>
      </c>
      <c r="M15" s="245"/>
      <c r="N15" s="104"/>
      <c r="O15" s="231"/>
      <c r="P15" s="231"/>
      <c r="Q15" s="231"/>
      <c r="R15" s="245">
        <f>O15+P15+Q15</f>
        <v>0</v>
      </c>
      <c r="S15" s="245">
        <f aca="true" t="shared" si="3" ref="S15:V17">G15-N15</f>
        <v>0</v>
      </c>
      <c r="T15" s="245">
        <f t="shared" si="3"/>
        <v>0</v>
      </c>
      <c r="U15" s="245">
        <f t="shared" si="3"/>
        <v>0</v>
      </c>
      <c r="V15" s="245">
        <f t="shared" si="3"/>
        <v>0</v>
      </c>
      <c r="W15" s="245">
        <f>T15+U15+V15</f>
        <v>0</v>
      </c>
      <c r="X15" s="245"/>
      <c r="Y15" s="245" t="s">
        <v>1</v>
      </c>
      <c r="Z15" s="104"/>
      <c r="AA15" s="231"/>
      <c r="AB15" s="231"/>
      <c r="AC15" s="231"/>
      <c r="AD15" s="245">
        <f>AA15+AB15+AC15</f>
        <v>0</v>
      </c>
      <c r="AE15" s="245"/>
      <c r="AF15" s="245" t="s">
        <v>1</v>
      </c>
      <c r="AG15" s="104"/>
      <c r="AH15" s="231"/>
      <c r="AI15" s="231"/>
      <c r="AJ15" s="231"/>
      <c r="AK15" s="245">
        <f>AH15+AI15+AJ15</f>
        <v>0</v>
      </c>
    </row>
    <row r="16" spans="1:37" ht="13.5">
      <c r="A16" s="231">
        <v>2</v>
      </c>
      <c r="B16" s="249"/>
      <c r="C16" s="231"/>
      <c r="D16" s="245" t="s">
        <v>1</v>
      </c>
      <c r="E16" s="245"/>
      <c r="F16" s="245" t="s">
        <v>1</v>
      </c>
      <c r="G16" s="104"/>
      <c r="H16" s="231"/>
      <c r="I16" s="231"/>
      <c r="J16" s="231"/>
      <c r="K16" s="245">
        <f>H16+I16+J16</f>
        <v>0</v>
      </c>
      <c r="L16" s="245" t="s">
        <v>1</v>
      </c>
      <c r="M16" s="245"/>
      <c r="N16" s="104"/>
      <c r="O16" s="231"/>
      <c r="P16" s="231"/>
      <c r="Q16" s="231"/>
      <c r="R16" s="245">
        <f>O16+P16+Q16</f>
        <v>0</v>
      </c>
      <c r="S16" s="245">
        <f t="shared" si="3"/>
        <v>0</v>
      </c>
      <c r="T16" s="245">
        <f t="shared" si="3"/>
        <v>0</v>
      </c>
      <c r="U16" s="245">
        <f t="shared" si="3"/>
        <v>0</v>
      </c>
      <c r="V16" s="245">
        <f t="shared" si="3"/>
        <v>0</v>
      </c>
      <c r="W16" s="245">
        <f>T16+U16+V16</f>
        <v>0</v>
      </c>
      <c r="X16" s="245"/>
      <c r="Y16" s="245" t="s">
        <v>1</v>
      </c>
      <c r="Z16" s="104"/>
      <c r="AA16" s="231"/>
      <c r="AB16" s="231"/>
      <c r="AC16" s="231"/>
      <c r="AD16" s="245">
        <f>AA16+AB16+AC16</f>
        <v>0</v>
      </c>
      <c r="AE16" s="245"/>
      <c r="AF16" s="245" t="s">
        <v>1</v>
      </c>
      <c r="AG16" s="104"/>
      <c r="AH16" s="231"/>
      <c r="AI16" s="231"/>
      <c r="AJ16" s="231"/>
      <c r="AK16" s="245">
        <f>AH16+AI16+AJ16</f>
        <v>0</v>
      </c>
    </row>
    <row r="17" spans="1:37" ht="13.5">
      <c r="A17" s="231">
        <v>3</v>
      </c>
      <c r="B17" s="249"/>
      <c r="C17" s="231"/>
      <c r="D17" s="245" t="s">
        <v>1</v>
      </c>
      <c r="E17" s="245"/>
      <c r="F17" s="245" t="s">
        <v>1</v>
      </c>
      <c r="G17" s="104"/>
      <c r="H17" s="231"/>
      <c r="I17" s="231"/>
      <c r="J17" s="231"/>
      <c r="K17" s="245">
        <f>H17+I17+J17</f>
        <v>0</v>
      </c>
      <c r="L17" s="245" t="s">
        <v>1</v>
      </c>
      <c r="M17" s="245"/>
      <c r="N17" s="104"/>
      <c r="O17" s="231"/>
      <c r="P17" s="231"/>
      <c r="Q17" s="231"/>
      <c r="R17" s="245">
        <f>O17+P17+Q17</f>
        <v>0</v>
      </c>
      <c r="S17" s="245">
        <f t="shared" si="3"/>
        <v>0</v>
      </c>
      <c r="T17" s="245">
        <f t="shared" si="3"/>
        <v>0</v>
      </c>
      <c r="U17" s="245">
        <f t="shared" si="3"/>
        <v>0</v>
      </c>
      <c r="V17" s="245">
        <f t="shared" si="3"/>
        <v>0</v>
      </c>
      <c r="W17" s="245">
        <f>T17+U17+V17</f>
        <v>0</v>
      </c>
      <c r="X17" s="245"/>
      <c r="Y17" s="245" t="s">
        <v>1</v>
      </c>
      <c r="Z17" s="104"/>
      <c r="AA17" s="231"/>
      <c r="AB17" s="231"/>
      <c r="AC17" s="231"/>
      <c r="AD17" s="245">
        <f>AA17+AB17+AC17</f>
        <v>0</v>
      </c>
      <c r="AE17" s="245"/>
      <c r="AF17" s="245" t="s">
        <v>1</v>
      </c>
      <c r="AG17" s="104"/>
      <c r="AH17" s="231"/>
      <c r="AI17" s="231"/>
      <c r="AJ17" s="231"/>
      <c r="AK17" s="245">
        <f>AH17+AI17+AJ17</f>
        <v>0</v>
      </c>
    </row>
    <row r="18" spans="1:37" s="248" customFormat="1" ht="14.25">
      <c r="A18" s="243"/>
      <c r="B18" s="246" t="s">
        <v>112</v>
      </c>
      <c r="C18" s="247" t="s">
        <v>1</v>
      </c>
      <c r="D18" s="247" t="s">
        <v>1</v>
      </c>
      <c r="E18" s="247"/>
      <c r="F18" s="247" t="s">
        <v>1</v>
      </c>
      <c r="G18" s="247">
        <f aca="true" t="shared" si="4" ref="G18:Q18">SUM(G15:G17)</f>
        <v>0</v>
      </c>
      <c r="H18" s="247">
        <f t="shared" si="4"/>
        <v>0</v>
      </c>
      <c r="I18" s="247">
        <f t="shared" si="4"/>
        <v>0</v>
      </c>
      <c r="J18" s="247">
        <f t="shared" si="4"/>
        <v>0</v>
      </c>
      <c r="K18" s="247">
        <f t="shared" si="4"/>
        <v>0</v>
      </c>
      <c r="L18" s="247" t="s">
        <v>1</v>
      </c>
      <c r="M18" s="247" t="s">
        <v>1</v>
      </c>
      <c r="N18" s="247">
        <f t="shared" si="4"/>
        <v>0</v>
      </c>
      <c r="O18" s="247">
        <f t="shared" si="4"/>
        <v>0</v>
      </c>
      <c r="P18" s="247">
        <f t="shared" si="4"/>
        <v>0</v>
      </c>
      <c r="Q18" s="247">
        <f t="shared" si="4"/>
        <v>0</v>
      </c>
      <c r="R18" s="247">
        <f aca="true" t="shared" si="5" ref="R18:W18">SUM(R15:R17)</f>
        <v>0</v>
      </c>
      <c r="S18" s="247">
        <f t="shared" si="5"/>
        <v>0</v>
      </c>
      <c r="T18" s="247">
        <f t="shared" si="5"/>
        <v>0</v>
      </c>
      <c r="U18" s="247">
        <f t="shared" si="5"/>
        <v>0</v>
      </c>
      <c r="V18" s="247">
        <f t="shared" si="5"/>
        <v>0</v>
      </c>
      <c r="W18" s="247">
        <f t="shared" si="5"/>
        <v>0</v>
      </c>
      <c r="X18" s="247"/>
      <c r="Y18" s="247" t="s">
        <v>1</v>
      </c>
      <c r="Z18" s="247">
        <f>SUM(Z15:Z17)</f>
        <v>0</v>
      </c>
      <c r="AA18" s="247">
        <f>SUM(AA15:AA17)</f>
        <v>0</v>
      </c>
      <c r="AB18" s="247">
        <f>SUM(AB15:AB17)</f>
        <v>0</v>
      </c>
      <c r="AC18" s="247">
        <f>SUM(AC15:AC17)</f>
        <v>0</v>
      </c>
      <c r="AD18" s="247">
        <f>SUM(AD15:AD17)</f>
        <v>0</v>
      </c>
      <c r="AE18" s="247"/>
      <c r="AF18" s="247" t="s">
        <v>1</v>
      </c>
      <c r="AG18" s="247">
        <f>SUM(AG15:AG17)</f>
        <v>0</v>
      </c>
      <c r="AH18" s="247">
        <f>SUM(AH15:AH17)</f>
        <v>0</v>
      </c>
      <c r="AI18" s="247">
        <f>SUM(AI15:AI17)</f>
        <v>0</v>
      </c>
      <c r="AJ18" s="247">
        <f>SUM(AJ15:AJ17)</f>
        <v>0</v>
      </c>
      <c r="AK18" s="247">
        <f>SUM(AK15:AK17)</f>
        <v>0</v>
      </c>
    </row>
    <row r="19" spans="1:37" ht="13.5">
      <c r="A19" s="231"/>
      <c r="B19" s="246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109"/>
      <c r="W19" s="109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</row>
    <row r="20" spans="1:37" ht="13.5">
      <c r="A20" s="231"/>
      <c r="B20" s="246"/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109"/>
      <c r="W20" s="109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</row>
    <row r="21" spans="1:37" ht="27">
      <c r="A21" s="243" t="s">
        <v>4</v>
      </c>
      <c r="B21" s="244" t="s">
        <v>496</v>
      </c>
      <c r="C21" s="245"/>
      <c r="D21" s="245"/>
      <c r="E21" s="245"/>
      <c r="F21" s="245"/>
      <c r="G21" s="244"/>
      <c r="H21" s="244"/>
      <c r="I21" s="244"/>
      <c r="J21" s="244"/>
      <c r="K21" s="244"/>
      <c r="L21" s="245"/>
      <c r="M21" s="245"/>
      <c r="N21" s="244"/>
      <c r="O21" s="244"/>
      <c r="P21" s="244"/>
      <c r="Q21" s="244"/>
      <c r="R21" s="244"/>
      <c r="S21" s="244"/>
      <c r="T21" s="244"/>
      <c r="U21" s="244"/>
      <c r="V21" s="109"/>
      <c r="W21" s="109"/>
      <c r="X21" s="245"/>
      <c r="Y21" s="245"/>
      <c r="Z21" s="244"/>
      <c r="AA21" s="244"/>
      <c r="AB21" s="244"/>
      <c r="AC21" s="244"/>
      <c r="AD21" s="244"/>
      <c r="AE21" s="245"/>
      <c r="AF21" s="245"/>
      <c r="AG21" s="244"/>
      <c r="AH21" s="244"/>
      <c r="AI21" s="244"/>
      <c r="AJ21" s="244"/>
      <c r="AK21" s="244"/>
    </row>
    <row r="22" spans="1:37" ht="13.5">
      <c r="A22" s="231"/>
      <c r="B22" s="205" t="s">
        <v>196</v>
      </c>
      <c r="C22" s="245"/>
      <c r="D22" s="245"/>
      <c r="E22" s="245"/>
      <c r="F22" s="245"/>
      <c r="G22" s="205"/>
      <c r="H22" s="205"/>
      <c r="I22" s="205"/>
      <c r="J22" s="205"/>
      <c r="K22" s="205"/>
      <c r="L22" s="245"/>
      <c r="M22" s="245"/>
      <c r="N22" s="205"/>
      <c r="O22" s="205"/>
      <c r="P22" s="205"/>
      <c r="Q22" s="205"/>
      <c r="R22" s="205"/>
      <c r="S22" s="205"/>
      <c r="T22" s="205"/>
      <c r="U22" s="205"/>
      <c r="V22" s="109"/>
      <c r="W22" s="109"/>
      <c r="X22" s="245"/>
      <c r="Y22" s="245"/>
      <c r="Z22" s="205"/>
      <c r="AA22" s="205"/>
      <c r="AB22" s="205"/>
      <c r="AC22" s="205"/>
      <c r="AD22" s="205"/>
      <c r="AE22" s="245"/>
      <c r="AF22" s="245"/>
      <c r="AG22" s="205"/>
      <c r="AH22" s="205"/>
      <c r="AI22" s="205"/>
      <c r="AJ22" s="205"/>
      <c r="AK22" s="205"/>
    </row>
    <row r="23" spans="1:37" ht="13.5">
      <c r="A23" s="231"/>
      <c r="B23" s="205" t="s">
        <v>230</v>
      </c>
      <c r="C23" s="245"/>
      <c r="D23" s="245"/>
      <c r="E23" s="245"/>
      <c r="F23" s="245"/>
      <c r="G23" s="205"/>
      <c r="H23" s="205"/>
      <c r="I23" s="205"/>
      <c r="J23" s="205"/>
      <c r="K23" s="205"/>
      <c r="L23" s="245"/>
      <c r="M23" s="245"/>
      <c r="N23" s="205"/>
      <c r="O23" s="205"/>
      <c r="P23" s="205"/>
      <c r="Q23" s="205"/>
      <c r="R23" s="205"/>
      <c r="S23" s="205"/>
      <c r="T23" s="205"/>
      <c r="U23" s="205"/>
      <c r="V23" s="109"/>
      <c r="W23" s="109"/>
      <c r="X23" s="245"/>
      <c r="Y23" s="245"/>
      <c r="Z23" s="205"/>
      <c r="AA23" s="205"/>
      <c r="AB23" s="205"/>
      <c r="AC23" s="205"/>
      <c r="AD23" s="205"/>
      <c r="AE23" s="245"/>
      <c r="AF23" s="245"/>
      <c r="AG23" s="205"/>
      <c r="AH23" s="205"/>
      <c r="AI23" s="205"/>
      <c r="AJ23" s="205"/>
      <c r="AK23" s="205"/>
    </row>
    <row r="24" spans="1:37" ht="13.5">
      <c r="A24" s="231"/>
      <c r="B24" s="205" t="s">
        <v>231</v>
      </c>
      <c r="C24" s="245"/>
      <c r="D24" s="245"/>
      <c r="E24" s="245"/>
      <c r="F24" s="245"/>
      <c r="G24" s="205"/>
      <c r="H24" s="205"/>
      <c r="I24" s="205"/>
      <c r="J24" s="205"/>
      <c r="K24" s="205"/>
      <c r="L24" s="245"/>
      <c r="M24" s="245"/>
      <c r="N24" s="205"/>
      <c r="O24" s="205"/>
      <c r="P24" s="205"/>
      <c r="Q24" s="205"/>
      <c r="R24" s="205"/>
      <c r="S24" s="205"/>
      <c r="T24" s="205"/>
      <c r="U24" s="205"/>
      <c r="V24" s="109"/>
      <c r="W24" s="109"/>
      <c r="X24" s="245"/>
      <c r="Y24" s="245"/>
      <c r="Z24" s="205"/>
      <c r="AA24" s="205"/>
      <c r="AB24" s="205"/>
      <c r="AC24" s="205"/>
      <c r="AD24" s="205"/>
      <c r="AE24" s="245"/>
      <c r="AF24" s="245"/>
      <c r="AG24" s="205"/>
      <c r="AH24" s="205"/>
      <c r="AI24" s="205"/>
      <c r="AJ24" s="205"/>
      <c r="AK24" s="205"/>
    </row>
    <row r="25" spans="1:37" ht="13.5">
      <c r="A25" s="231">
        <v>1</v>
      </c>
      <c r="B25" s="104"/>
      <c r="C25" s="231"/>
      <c r="D25" s="245"/>
      <c r="E25" s="245"/>
      <c r="F25" s="245"/>
      <c r="G25" s="104"/>
      <c r="H25" s="231"/>
      <c r="I25" s="231"/>
      <c r="J25" s="231"/>
      <c r="K25" s="245">
        <f>H25+I25+J25</f>
        <v>0</v>
      </c>
      <c r="L25" s="245"/>
      <c r="M25" s="245"/>
      <c r="N25" s="104"/>
      <c r="O25" s="231"/>
      <c r="P25" s="231"/>
      <c r="Q25" s="231"/>
      <c r="R25" s="245">
        <f>O25+P25+Q25</f>
        <v>0</v>
      </c>
      <c r="S25" s="245">
        <f aca="true" t="shared" si="6" ref="S25:V27">G25-N25</f>
        <v>0</v>
      </c>
      <c r="T25" s="245">
        <f t="shared" si="6"/>
        <v>0</v>
      </c>
      <c r="U25" s="245">
        <f t="shared" si="6"/>
        <v>0</v>
      </c>
      <c r="V25" s="245">
        <f t="shared" si="6"/>
        <v>0</v>
      </c>
      <c r="W25" s="245">
        <f>T25+U25+V25</f>
        <v>0</v>
      </c>
      <c r="X25" s="245"/>
      <c r="Y25" s="245"/>
      <c r="Z25" s="104"/>
      <c r="AA25" s="231"/>
      <c r="AB25" s="231"/>
      <c r="AC25" s="231"/>
      <c r="AD25" s="245">
        <f>AA25+AB25+AC25</f>
        <v>0</v>
      </c>
      <c r="AE25" s="245"/>
      <c r="AF25" s="245"/>
      <c r="AG25" s="104"/>
      <c r="AH25" s="231"/>
      <c r="AI25" s="231"/>
      <c r="AJ25" s="231"/>
      <c r="AK25" s="245">
        <f>AH25+AI25+AJ25</f>
        <v>0</v>
      </c>
    </row>
    <row r="26" spans="1:37" ht="13.5">
      <c r="A26" s="231">
        <v>2</v>
      </c>
      <c r="B26" s="104"/>
      <c r="C26" s="231"/>
      <c r="D26" s="245"/>
      <c r="E26" s="245"/>
      <c r="F26" s="245"/>
      <c r="G26" s="104"/>
      <c r="H26" s="231"/>
      <c r="I26" s="231"/>
      <c r="J26" s="231"/>
      <c r="K26" s="245">
        <f>H26+I26+J26</f>
        <v>0</v>
      </c>
      <c r="L26" s="245"/>
      <c r="M26" s="245"/>
      <c r="N26" s="104"/>
      <c r="O26" s="231"/>
      <c r="P26" s="231"/>
      <c r="Q26" s="231"/>
      <c r="R26" s="245">
        <f>O26+P26+Q26</f>
        <v>0</v>
      </c>
      <c r="S26" s="245">
        <f t="shared" si="6"/>
        <v>0</v>
      </c>
      <c r="T26" s="245">
        <f t="shared" si="6"/>
        <v>0</v>
      </c>
      <c r="U26" s="245">
        <f t="shared" si="6"/>
        <v>0</v>
      </c>
      <c r="V26" s="245">
        <f t="shared" si="6"/>
        <v>0</v>
      </c>
      <c r="W26" s="245">
        <f>T26+U26+V26</f>
        <v>0</v>
      </c>
      <c r="X26" s="245"/>
      <c r="Y26" s="245"/>
      <c r="Z26" s="104"/>
      <c r="AA26" s="231"/>
      <c r="AB26" s="231"/>
      <c r="AC26" s="231"/>
      <c r="AD26" s="245">
        <f>AA26+AB26+AC26</f>
        <v>0</v>
      </c>
      <c r="AE26" s="245"/>
      <c r="AF26" s="245"/>
      <c r="AG26" s="104"/>
      <c r="AH26" s="231"/>
      <c r="AI26" s="231"/>
      <c r="AJ26" s="231"/>
      <c r="AK26" s="245">
        <f>AH26+AI26+AJ26</f>
        <v>0</v>
      </c>
    </row>
    <row r="27" spans="1:37" ht="13.5">
      <c r="A27" s="231">
        <v>3</v>
      </c>
      <c r="B27" s="246"/>
      <c r="C27" s="231"/>
      <c r="D27" s="245"/>
      <c r="E27" s="245"/>
      <c r="F27" s="245"/>
      <c r="G27" s="104"/>
      <c r="H27" s="231"/>
      <c r="I27" s="231"/>
      <c r="J27" s="231"/>
      <c r="K27" s="245">
        <f>H27+I27+J27</f>
        <v>0</v>
      </c>
      <c r="L27" s="245"/>
      <c r="M27" s="245"/>
      <c r="N27" s="104"/>
      <c r="O27" s="231"/>
      <c r="P27" s="231"/>
      <c r="Q27" s="231"/>
      <c r="R27" s="245">
        <f>O27+P27+Q27</f>
        <v>0</v>
      </c>
      <c r="S27" s="245">
        <f t="shared" si="6"/>
        <v>0</v>
      </c>
      <c r="T27" s="245">
        <f t="shared" si="6"/>
        <v>0</v>
      </c>
      <c r="U27" s="245">
        <f t="shared" si="6"/>
        <v>0</v>
      </c>
      <c r="V27" s="245">
        <f t="shared" si="6"/>
        <v>0</v>
      </c>
      <c r="W27" s="245">
        <f>T27+U27+V27</f>
        <v>0</v>
      </c>
      <c r="X27" s="245"/>
      <c r="Y27" s="245"/>
      <c r="Z27" s="104"/>
      <c r="AA27" s="231"/>
      <c r="AB27" s="231"/>
      <c r="AC27" s="231"/>
      <c r="AD27" s="245">
        <f>AA27+AB27+AC27</f>
        <v>0</v>
      </c>
      <c r="AE27" s="245"/>
      <c r="AF27" s="245"/>
      <c r="AG27" s="104"/>
      <c r="AH27" s="231"/>
      <c r="AI27" s="231"/>
      <c r="AJ27" s="231"/>
      <c r="AK27" s="245">
        <f>AH27+AI27+AJ27</f>
        <v>0</v>
      </c>
    </row>
    <row r="28" spans="1:37" s="248" customFormat="1" ht="27">
      <c r="A28" s="243"/>
      <c r="B28" s="251" t="s">
        <v>232</v>
      </c>
      <c r="C28" s="247" t="s">
        <v>1</v>
      </c>
      <c r="D28" s="247" t="s">
        <v>1</v>
      </c>
      <c r="E28" s="247" t="s">
        <v>1</v>
      </c>
      <c r="F28" s="247" t="s">
        <v>1</v>
      </c>
      <c r="G28" s="247">
        <f>SUM(G25:G27)</f>
        <v>0</v>
      </c>
      <c r="H28" s="247">
        <f aca="true" t="shared" si="7" ref="H28:W28">SUM(H25:H27)</f>
        <v>0</v>
      </c>
      <c r="I28" s="247">
        <f t="shared" si="7"/>
        <v>0</v>
      </c>
      <c r="J28" s="247">
        <f t="shared" si="7"/>
        <v>0</v>
      </c>
      <c r="K28" s="247">
        <f t="shared" si="7"/>
        <v>0</v>
      </c>
      <c r="L28" s="247" t="s">
        <v>1</v>
      </c>
      <c r="M28" s="247" t="s">
        <v>1</v>
      </c>
      <c r="N28" s="247">
        <f t="shared" si="7"/>
        <v>0</v>
      </c>
      <c r="O28" s="247">
        <f t="shared" si="7"/>
        <v>0</v>
      </c>
      <c r="P28" s="247">
        <f t="shared" si="7"/>
        <v>0</v>
      </c>
      <c r="Q28" s="247">
        <f t="shared" si="7"/>
        <v>0</v>
      </c>
      <c r="R28" s="247">
        <f t="shared" si="7"/>
        <v>0</v>
      </c>
      <c r="S28" s="247">
        <f t="shared" si="7"/>
        <v>0</v>
      </c>
      <c r="T28" s="247">
        <f t="shared" si="7"/>
        <v>0</v>
      </c>
      <c r="U28" s="247">
        <f t="shared" si="7"/>
        <v>0</v>
      </c>
      <c r="V28" s="247">
        <f t="shared" si="7"/>
        <v>0</v>
      </c>
      <c r="W28" s="247">
        <f t="shared" si="7"/>
        <v>0</v>
      </c>
      <c r="X28" s="247" t="s">
        <v>1</v>
      </c>
      <c r="Y28" s="247" t="s">
        <v>1</v>
      </c>
      <c r="Z28" s="247">
        <f>SUM(Z25:Z27)</f>
        <v>0</v>
      </c>
      <c r="AA28" s="247">
        <f>SUM(AA25:AA27)</f>
        <v>0</v>
      </c>
      <c r="AB28" s="247">
        <f>SUM(AB25:AB27)</f>
        <v>0</v>
      </c>
      <c r="AC28" s="247">
        <f>SUM(AC25:AC27)</f>
        <v>0</v>
      </c>
      <c r="AD28" s="247">
        <f>SUM(AD25:AD27)</f>
        <v>0</v>
      </c>
      <c r="AE28" s="247" t="s">
        <v>1</v>
      </c>
      <c r="AF28" s="247" t="s">
        <v>1</v>
      </c>
      <c r="AG28" s="247">
        <f>SUM(AG25:AG27)</f>
        <v>0</v>
      </c>
      <c r="AH28" s="247">
        <f>SUM(AH25:AH27)</f>
        <v>0</v>
      </c>
      <c r="AI28" s="247">
        <f>SUM(AI25:AI27)</f>
        <v>0</v>
      </c>
      <c r="AJ28" s="247">
        <f>SUM(AJ25:AJ27)</f>
        <v>0</v>
      </c>
      <c r="AK28" s="247">
        <f>SUM(AK25:AK27)</f>
        <v>0</v>
      </c>
    </row>
    <row r="29" spans="1:37" ht="13.5">
      <c r="A29" s="231"/>
      <c r="B29" s="205" t="s">
        <v>231</v>
      </c>
      <c r="C29" s="245"/>
      <c r="D29" s="245"/>
      <c r="E29" s="245"/>
      <c r="F29" s="245"/>
      <c r="G29" s="205"/>
      <c r="H29" s="205"/>
      <c r="I29" s="205"/>
      <c r="J29" s="205"/>
      <c r="K29" s="205"/>
      <c r="L29" s="245"/>
      <c r="M29" s="245"/>
      <c r="N29" s="205"/>
      <c r="O29" s="205"/>
      <c r="P29" s="205"/>
      <c r="Q29" s="205"/>
      <c r="R29" s="205"/>
      <c r="S29" s="205"/>
      <c r="T29" s="205"/>
      <c r="U29" s="205"/>
      <c r="V29" s="109"/>
      <c r="W29" s="109"/>
      <c r="X29" s="245"/>
      <c r="Y29" s="245"/>
      <c r="Z29" s="205"/>
      <c r="AA29" s="205"/>
      <c r="AB29" s="205"/>
      <c r="AC29" s="205"/>
      <c r="AD29" s="205"/>
      <c r="AE29" s="245"/>
      <c r="AF29" s="245"/>
      <c r="AG29" s="205"/>
      <c r="AH29" s="205"/>
      <c r="AI29" s="205"/>
      <c r="AJ29" s="205"/>
      <c r="AK29" s="205"/>
    </row>
    <row r="30" spans="1:37" ht="13.5">
      <c r="A30" s="231">
        <v>1</v>
      </c>
      <c r="B30" s="104"/>
      <c r="C30" s="231"/>
      <c r="D30" s="245"/>
      <c r="E30" s="245"/>
      <c r="F30" s="245"/>
      <c r="G30" s="104"/>
      <c r="H30" s="231"/>
      <c r="I30" s="231"/>
      <c r="J30" s="231"/>
      <c r="K30" s="245">
        <f>H30+I30+J30</f>
        <v>0</v>
      </c>
      <c r="L30" s="245"/>
      <c r="M30" s="245"/>
      <c r="N30" s="104"/>
      <c r="O30" s="231"/>
      <c r="P30" s="231"/>
      <c r="Q30" s="231"/>
      <c r="R30" s="245">
        <f>O30+P30+Q30</f>
        <v>0</v>
      </c>
      <c r="S30" s="245">
        <f aca="true" t="shared" si="8" ref="S30:V32">G30-N30</f>
        <v>0</v>
      </c>
      <c r="T30" s="245">
        <f t="shared" si="8"/>
        <v>0</v>
      </c>
      <c r="U30" s="245">
        <f t="shared" si="8"/>
        <v>0</v>
      </c>
      <c r="V30" s="245">
        <f t="shared" si="8"/>
        <v>0</v>
      </c>
      <c r="W30" s="245">
        <f>T30+U30+V30</f>
        <v>0</v>
      </c>
      <c r="X30" s="245"/>
      <c r="Y30" s="245"/>
      <c r="Z30" s="104"/>
      <c r="AA30" s="231"/>
      <c r="AB30" s="231"/>
      <c r="AC30" s="231"/>
      <c r="AD30" s="245">
        <f>AA30+AB30+AC30</f>
        <v>0</v>
      </c>
      <c r="AE30" s="245"/>
      <c r="AF30" s="245"/>
      <c r="AG30" s="104"/>
      <c r="AH30" s="231"/>
      <c r="AI30" s="231"/>
      <c r="AJ30" s="231"/>
      <c r="AK30" s="245">
        <f>AH30+AI30+AJ30</f>
        <v>0</v>
      </c>
    </row>
    <row r="31" spans="1:37" ht="13.5">
      <c r="A31" s="231">
        <v>2</v>
      </c>
      <c r="B31" s="104"/>
      <c r="C31" s="231"/>
      <c r="D31" s="245"/>
      <c r="E31" s="245"/>
      <c r="F31" s="245"/>
      <c r="G31" s="104"/>
      <c r="H31" s="231"/>
      <c r="I31" s="231"/>
      <c r="J31" s="231"/>
      <c r="K31" s="245">
        <f>H31+I31+J31</f>
        <v>0</v>
      </c>
      <c r="L31" s="245"/>
      <c r="M31" s="245"/>
      <c r="N31" s="104"/>
      <c r="O31" s="231"/>
      <c r="P31" s="231"/>
      <c r="Q31" s="231"/>
      <c r="R31" s="245">
        <f>O31+P31+Q31</f>
        <v>0</v>
      </c>
      <c r="S31" s="245">
        <f t="shared" si="8"/>
        <v>0</v>
      </c>
      <c r="T31" s="245">
        <f t="shared" si="8"/>
        <v>0</v>
      </c>
      <c r="U31" s="245">
        <f t="shared" si="8"/>
        <v>0</v>
      </c>
      <c r="V31" s="245">
        <f t="shared" si="8"/>
        <v>0</v>
      </c>
      <c r="W31" s="245">
        <f>T31+U31+V31</f>
        <v>0</v>
      </c>
      <c r="X31" s="245"/>
      <c r="Y31" s="245"/>
      <c r="Z31" s="104"/>
      <c r="AA31" s="231"/>
      <c r="AB31" s="231"/>
      <c r="AC31" s="231"/>
      <c r="AD31" s="245">
        <f>AA31+AB31+AC31</f>
        <v>0</v>
      </c>
      <c r="AE31" s="245"/>
      <c r="AF31" s="245"/>
      <c r="AG31" s="104"/>
      <c r="AH31" s="231"/>
      <c r="AI31" s="231"/>
      <c r="AJ31" s="231"/>
      <c r="AK31" s="245">
        <f>AH31+AI31+AJ31</f>
        <v>0</v>
      </c>
    </row>
    <row r="32" spans="1:37" ht="13.5">
      <c r="A32" s="231">
        <v>3</v>
      </c>
      <c r="B32" s="246"/>
      <c r="C32" s="231"/>
      <c r="D32" s="245"/>
      <c r="E32" s="245"/>
      <c r="F32" s="245"/>
      <c r="G32" s="104"/>
      <c r="H32" s="231"/>
      <c r="I32" s="231"/>
      <c r="J32" s="231"/>
      <c r="K32" s="245">
        <f>H32+I32+J32</f>
        <v>0</v>
      </c>
      <c r="L32" s="245"/>
      <c r="M32" s="245"/>
      <c r="N32" s="104"/>
      <c r="O32" s="231"/>
      <c r="P32" s="231"/>
      <c r="Q32" s="231"/>
      <c r="R32" s="245">
        <f>O32+P32+Q32</f>
        <v>0</v>
      </c>
      <c r="S32" s="245">
        <f t="shared" si="8"/>
        <v>0</v>
      </c>
      <c r="T32" s="245">
        <f t="shared" si="8"/>
        <v>0</v>
      </c>
      <c r="U32" s="245">
        <f t="shared" si="8"/>
        <v>0</v>
      </c>
      <c r="V32" s="245">
        <f t="shared" si="8"/>
        <v>0</v>
      </c>
      <c r="W32" s="245">
        <f>T32+U32+V32</f>
        <v>0</v>
      </c>
      <c r="X32" s="245"/>
      <c r="Y32" s="245"/>
      <c r="Z32" s="104"/>
      <c r="AA32" s="231"/>
      <c r="AB32" s="231"/>
      <c r="AC32" s="231"/>
      <c r="AD32" s="245">
        <f>AA32+AB32+AC32</f>
        <v>0</v>
      </c>
      <c r="AE32" s="245"/>
      <c r="AF32" s="245"/>
      <c r="AG32" s="104"/>
      <c r="AH32" s="231"/>
      <c r="AI32" s="231"/>
      <c r="AJ32" s="231"/>
      <c r="AK32" s="245">
        <f>AH32+AI32+AJ32</f>
        <v>0</v>
      </c>
    </row>
    <row r="33" spans="1:37" s="248" customFormat="1" ht="27">
      <c r="A33" s="243"/>
      <c r="B33" s="251" t="s">
        <v>232</v>
      </c>
      <c r="C33" s="247" t="s">
        <v>1</v>
      </c>
      <c r="D33" s="247" t="s">
        <v>1</v>
      </c>
      <c r="E33" s="247" t="s">
        <v>1</v>
      </c>
      <c r="F33" s="247" t="s">
        <v>1</v>
      </c>
      <c r="G33" s="247">
        <f aca="true" t="shared" si="9" ref="G33:Q33">SUM(G30:G32)</f>
        <v>0</v>
      </c>
      <c r="H33" s="247">
        <f t="shared" si="9"/>
        <v>0</v>
      </c>
      <c r="I33" s="247">
        <f t="shared" si="9"/>
        <v>0</v>
      </c>
      <c r="J33" s="247">
        <f t="shared" si="9"/>
        <v>0</v>
      </c>
      <c r="K33" s="247">
        <f t="shared" si="9"/>
        <v>0</v>
      </c>
      <c r="L33" s="247" t="s">
        <v>1</v>
      </c>
      <c r="M33" s="247" t="s">
        <v>1</v>
      </c>
      <c r="N33" s="247">
        <f t="shared" si="9"/>
        <v>0</v>
      </c>
      <c r="O33" s="247">
        <f t="shared" si="9"/>
        <v>0</v>
      </c>
      <c r="P33" s="247">
        <f t="shared" si="9"/>
        <v>0</v>
      </c>
      <c r="Q33" s="247">
        <f t="shared" si="9"/>
        <v>0</v>
      </c>
      <c r="R33" s="247">
        <f aca="true" t="shared" si="10" ref="R33:W33">SUM(R30:R32)</f>
        <v>0</v>
      </c>
      <c r="S33" s="247">
        <f t="shared" si="10"/>
        <v>0</v>
      </c>
      <c r="T33" s="247">
        <f t="shared" si="10"/>
        <v>0</v>
      </c>
      <c r="U33" s="247">
        <f t="shared" si="10"/>
        <v>0</v>
      </c>
      <c r="V33" s="247">
        <f t="shared" si="10"/>
        <v>0</v>
      </c>
      <c r="W33" s="247">
        <f t="shared" si="10"/>
        <v>0</v>
      </c>
      <c r="X33" s="247" t="s">
        <v>1</v>
      </c>
      <c r="Y33" s="247" t="s">
        <v>1</v>
      </c>
      <c r="Z33" s="247">
        <f>SUM(Z30:Z32)</f>
        <v>0</v>
      </c>
      <c r="AA33" s="247">
        <f>SUM(AA30:AA32)</f>
        <v>0</v>
      </c>
      <c r="AB33" s="247">
        <f>SUM(AB30:AB32)</f>
        <v>0</v>
      </c>
      <c r="AC33" s="247">
        <f>SUM(AC30:AC32)</f>
        <v>0</v>
      </c>
      <c r="AD33" s="247">
        <f>SUM(AD30:AD32)</f>
        <v>0</v>
      </c>
      <c r="AE33" s="247" t="s">
        <v>1</v>
      </c>
      <c r="AF33" s="247" t="s">
        <v>1</v>
      </c>
      <c r="AG33" s="247">
        <f>SUM(AG30:AG32)</f>
        <v>0</v>
      </c>
      <c r="AH33" s="247">
        <f>SUM(AH30:AH32)</f>
        <v>0</v>
      </c>
      <c r="AI33" s="247">
        <f>SUM(AI30:AI32)</f>
        <v>0</v>
      </c>
      <c r="AJ33" s="247">
        <f>SUM(AJ30:AJ32)</f>
        <v>0</v>
      </c>
      <c r="AK33" s="247">
        <f>SUM(AK30:AK32)</f>
        <v>0</v>
      </c>
    </row>
    <row r="34" spans="1:37" s="248" customFormat="1" ht="27">
      <c r="A34" s="243"/>
      <c r="B34" s="251" t="s">
        <v>236</v>
      </c>
      <c r="C34" s="247" t="s">
        <v>1</v>
      </c>
      <c r="D34" s="247" t="s">
        <v>1</v>
      </c>
      <c r="E34" s="247" t="s">
        <v>1</v>
      </c>
      <c r="F34" s="247" t="s">
        <v>1</v>
      </c>
      <c r="G34" s="247">
        <f>G28+G33</f>
        <v>0</v>
      </c>
      <c r="H34" s="247">
        <f aca="true" t="shared" si="11" ref="H34:W34">H28+H33</f>
        <v>0</v>
      </c>
      <c r="I34" s="247">
        <f t="shared" si="11"/>
        <v>0</v>
      </c>
      <c r="J34" s="247">
        <f t="shared" si="11"/>
        <v>0</v>
      </c>
      <c r="K34" s="247">
        <f t="shared" si="11"/>
        <v>0</v>
      </c>
      <c r="L34" s="247" t="s">
        <v>1</v>
      </c>
      <c r="M34" s="247" t="s">
        <v>1</v>
      </c>
      <c r="N34" s="247">
        <f t="shared" si="11"/>
        <v>0</v>
      </c>
      <c r="O34" s="247">
        <f t="shared" si="11"/>
        <v>0</v>
      </c>
      <c r="P34" s="247">
        <f t="shared" si="11"/>
        <v>0</v>
      </c>
      <c r="Q34" s="247">
        <f t="shared" si="11"/>
        <v>0</v>
      </c>
      <c r="R34" s="247">
        <f t="shared" si="11"/>
        <v>0</v>
      </c>
      <c r="S34" s="247">
        <f t="shared" si="11"/>
        <v>0</v>
      </c>
      <c r="T34" s="247">
        <f t="shared" si="11"/>
        <v>0</v>
      </c>
      <c r="U34" s="247">
        <f t="shared" si="11"/>
        <v>0</v>
      </c>
      <c r="V34" s="247">
        <f t="shared" si="11"/>
        <v>0</v>
      </c>
      <c r="W34" s="247">
        <f t="shared" si="11"/>
        <v>0</v>
      </c>
      <c r="X34" s="247" t="s">
        <v>1</v>
      </c>
      <c r="Y34" s="247" t="s">
        <v>1</v>
      </c>
      <c r="Z34" s="247">
        <f>Z28+Z33</f>
        <v>0</v>
      </c>
      <c r="AA34" s="247">
        <f>AA28+AA33</f>
        <v>0</v>
      </c>
      <c r="AB34" s="247">
        <f>AB28+AB33</f>
        <v>0</v>
      </c>
      <c r="AC34" s="247">
        <f>AC28+AC33</f>
        <v>0</v>
      </c>
      <c r="AD34" s="247">
        <f>AD28+AD33</f>
        <v>0</v>
      </c>
      <c r="AE34" s="247" t="s">
        <v>1</v>
      </c>
      <c r="AF34" s="247" t="s">
        <v>1</v>
      </c>
      <c r="AG34" s="247">
        <f>AG28+AG33</f>
        <v>0</v>
      </c>
      <c r="AH34" s="247">
        <f>AH28+AH33</f>
        <v>0</v>
      </c>
      <c r="AI34" s="247">
        <f>AI28+AI33</f>
        <v>0</v>
      </c>
      <c r="AJ34" s="247">
        <f>AJ28+AJ33</f>
        <v>0</v>
      </c>
      <c r="AK34" s="247">
        <f>AK28+AK33</f>
        <v>0</v>
      </c>
    </row>
    <row r="35" spans="1:37" ht="13.5">
      <c r="A35" s="231"/>
      <c r="B35" s="246"/>
      <c r="C35" s="245"/>
      <c r="D35" s="245"/>
      <c r="E35" s="245"/>
      <c r="F35" s="245"/>
      <c r="G35" s="246"/>
      <c r="H35" s="246"/>
      <c r="I35" s="246"/>
      <c r="J35" s="246"/>
      <c r="K35" s="246"/>
      <c r="L35" s="245"/>
      <c r="M35" s="245"/>
      <c r="N35" s="246"/>
      <c r="O35" s="246"/>
      <c r="P35" s="246"/>
      <c r="Q35" s="246"/>
      <c r="R35" s="246"/>
      <c r="S35" s="246"/>
      <c r="T35" s="246"/>
      <c r="U35" s="246"/>
      <c r="V35" s="109"/>
      <c r="W35" s="109"/>
      <c r="X35" s="245"/>
      <c r="Y35" s="245"/>
      <c r="Z35" s="246"/>
      <c r="AA35" s="246"/>
      <c r="AB35" s="246"/>
      <c r="AC35" s="246"/>
      <c r="AD35" s="246"/>
      <c r="AE35" s="245"/>
      <c r="AF35" s="245"/>
      <c r="AG35" s="246"/>
      <c r="AH35" s="246"/>
      <c r="AI35" s="246"/>
      <c r="AJ35" s="246"/>
      <c r="AK35" s="246"/>
    </row>
    <row r="36" spans="1:37" ht="27">
      <c r="A36" s="243" t="s">
        <v>345</v>
      </c>
      <c r="B36" s="244" t="s">
        <v>495</v>
      </c>
      <c r="C36" s="257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72"/>
      <c r="R36" s="245"/>
      <c r="S36" s="245"/>
      <c r="T36" s="245"/>
      <c r="U36" s="245"/>
      <c r="V36" s="109"/>
      <c r="W36" s="109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  <c r="AK36" s="245"/>
    </row>
    <row r="37" spans="1:37" ht="13.5">
      <c r="A37" s="231"/>
      <c r="B37" s="205" t="s">
        <v>125</v>
      </c>
      <c r="C37" s="245"/>
      <c r="D37" s="245"/>
      <c r="E37" s="245"/>
      <c r="F37" s="245"/>
      <c r="G37" s="205"/>
      <c r="H37" s="205"/>
      <c r="I37" s="205"/>
      <c r="J37" s="205"/>
      <c r="K37" s="205"/>
      <c r="L37" s="245"/>
      <c r="M37" s="205"/>
      <c r="N37" s="205"/>
      <c r="O37" s="205"/>
      <c r="P37" s="205"/>
      <c r="Q37" s="205"/>
      <c r="R37" s="205"/>
      <c r="S37" s="205"/>
      <c r="T37" s="205"/>
      <c r="U37" s="205"/>
      <c r="V37" s="109"/>
      <c r="W37" s="109"/>
      <c r="X37" s="245"/>
      <c r="Y37" s="245"/>
      <c r="Z37" s="205"/>
      <c r="AA37" s="205"/>
      <c r="AB37" s="205"/>
      <c r="AC37" s="205"/>
      <c r="AD37" s="205"/>
      <c r="AE37" s="245"/>
      <c r="AF37" s="245"/>
      <c r="AG37" s="205"/>
      <c r="AH37" s="205"/>
      <c r="AI37" s="205"/>
      <c r="AJ37" s="205"/>
      <c r="AK37" s="205"/>
    </row>
    <row r="38" spans="1:37" ht="13.5">
      <c r="A38" s="231"/>
      <c r="B38" s="205" t="s">
        <v>230</v>
      </c>
      <c r="C38" s="245"/>
      <c r="D38" s="245"/>
      <c r="E38" s="245"/>
      <c r="F38" s="245"/>
      <c r="G38" s="205"/>
      <c r="H38" s="205"/>
      <c r="I38" s="205"/>
      <c r="J38" s="205"/>
      <c r="K38" s="205"/>
      <c r="L38" s="245"/>
      <c r="M38" s="205"/>
      <c r="N38" s="205"/>
      <c r="O38" s="205"/>
      <c r="P38" s="205"/>
      <c r="Q38" s="205"/>
      <c r="R38" s="205"/>
      <c r="S38" s="205"/>
      <c r="T38" s="205"/>
      <c r="U38" s="205"/>
      <c r="V38" s="109"/>
      <c r="W38" s="109"/>
      <c r="X38" s="245"/>
      <c r="Y38" s="245"/>
      <c r="Z38" s="205"/>
      <c r="AA38" s="205"/>
      <c r="AB38" s="205"/>
      <c r="AC38" s="205"/>
      <c r="AD38" s="205"/>
      <c r="AE38" s="245"/>
      <c r="AF38" s="245"/>
      <c r="AG38" s="205"/>
      <c r="AH38" s="205"/>
      <c r="AI38" s="205"/>
      <c r="AJ38" s="205"/>
      <c r="AK38" s="205"/>
    </row>
    <row r="39" spans="1:37" ht="13.5">
      <c r="A39" s="231"/>
      <c r="B39" s="205" t="s">
        <v>231</v>
      </c>
      <c r="C39" s="245"/>
      <c r="D39" s="245"/>
      <c r="E39" s="245"/>
      <c r="F39" s="245"/>
      <c r="G39" s="205"/>
      <c r="H39" s="205"/>
      <c r="I39" s="205"/>
      <c r="J39" s="205"/>
      <c r="K39" s="205"/>
      <c r="L39" s="245"/>
      <c r="M39" s="205"/>
      <c r="N39" s="205"/>
      <c r="O39" s="205"/>
      <c r="P39" s="205"/>
      <c r="Q39" s="205"/>
      <c r="R39" s="205"/>
      <c r="S39" s="205"/>
      <c r="T39" s="205"/>
      <c r="U39" s="205"/>
      <c r="V39" s="109"/>
      <c r="W39" s="109"/>
      <c r="X39" s="245"/>
      <c r="Y39" s="245"/>
      <c r="Z39" s="205"/>
      <c r="AA39" s="205"/>
      <c r="AB39" s="205"/>
      <c r="AC39" s="205"/>
      <c r="AD39" s="205"/>
      <c r="AE39" s="245"/>
      <c r="AF39" s="245"/>
      <c r="AG39" s="205"/>
      <c r="AH39" s="205"/>
      <c r="AI39" s="205"/>
      <c r="AJ39" s="205"/>
      <c r="AK39" s="205"/>
    </row>
    <row r="40" spans="1:37" ht="13.5">
      <c r="A40" s="231">
        <v>1</v>
      </c>
      <c r="B40" s="104"/>
      <c r="C40" s="231"/>
      <c r="D40" s="231"/>
      <c r="E40" s="231"/>
      <c r="F40" s="231"/>
      <c r="G40" s="104"/>
      <c r="H40" s="104"/>
      <c r="I40" s="104"/>
      <c r="J40" s="104"/>
      <c r="K40" s="245">
        <f>H40+I40+J40</f>
        <v>0</v>
      </c>
      <c r="L40" s="231"/>
      <c r="M40" s="245"/>
      <c r="N40" s="104"/>
      <c r="O40" s="231"/>
      <c r="P40" s="231"/>
      <c r="Q40" s="231"/>
      <c r="R40" s="245">
        <f>O40+P40+Q40</f>
        <v>0</v>
      </c>
      <c r="S40" s="245">
        <f aca="true" t="shared" si="12" ref="S40:V42">G40-N40</f>
        <v>0</v>
      </c>
      <c r="T40" s="245">
        <f t="shared" si="12"/>
        <v>0</v>
      </c>
      <c r="U40" s="245">
        <f t="shared" si="12"/>
        <v>0</v>
      </c>
      <c r="V40" s="245">
        <f t="shared" si="12"/>
        <v>0</v>
      </c>
      <c r="W40" s="245">
        <f>T40+U40+V40</f>
        <v>0</v>
      </c>
      <c r="X40" s="231"/>
      <c r="Y40" s="231"/>
      <c r="Z40" s="104"/>
      <c r="AA40" s="104"/>
      <c r="AB40" s="104"/>
      <c r="AC40" s="104"/>
      <c r="AD40" s="245">
        <f>AA40+AB40+AC40</f>
        <v>0</v>
      </c>
      <c r="AE40" s="231"/>
      <c r="AF40" s="231"/>
      <c r="AG40" s="104"/>
      <c r="AH40" s="104"/>
      <c r="AI40" s="104"/>
      <c r="AJ40" s="104"/>
      <c r="AK40" s="245">
        <f>AH40+AI40+AJ40</f>
        <v>0</v>
      </c>
    </row>
    <row r="41" spans="1:37" ht="13.5">
      <c r="A41" s="231">
        <v>2</v>
      </c>
      <c r="B41" s="104"/>
      <c r="C41" s="231"/>
      <c r="D41" s="231"/>
      <c r="E41" s="231"/>
      <c r="F41" s="231"/>
      <c r="G41" s="104"/>
      <c r="H41" s="104"/>
      <c r="I41" s="104"/>
      <c r="J41" s="104"/>
      <c r="K41" s="245">
        <f>H41+I41+J41</f>
        <v>0</v>
      </c>
      <c r="L41" s="231"/>
      <c r="M41" s="245"/>
      <c r="N41" s="104"/>
      <c r="O41" s="231"/>
      <c r="P41" s="231"/>
      <c r="Q41" s="231"/>
      <c r="R41" s="245">
        <f>O41+P41+Q41</f>
        <v>0</v>
      </c>
      <c r="S41" s="245">
        <f t="shared" si="12"/>
        <v>0</v>
      </c>
      <c r="T41" s="245">
        <f t="shared" si="12"/>
        <v>0</v>
      </c>
      <c r="U41" s="245">
        <f t="shared" si="12"/>
        <v>0</v>
      </c>
      <c r="V41" s="245">
        <f t="shared" si="12"/>
        <v>0</v>
      </c>
      <c r="W41" s="245">
        <f>T41+U41+V41</f>
        <v>0</v>
      </c>
      <c r="X41" s="231"/>
      <c r="Y41" s="231"/>
      <c r="Z41" s="104"/>
      <c r="AA41" s="104"/>
      <c r="AB41" s="104"/>
      <c r="AC41" s="104"/>
      <c r="AD41" s="245">
        <f>AA41+AB41+AC41</f>
        <v>0</v>
      </c>
      <c r="AE41" s="231"/>
      <c r="AF41" s="231"/>
      <c r="AG41" s="104"/>
      <c r="AH41" s="104"/>
      <c r="AI41" s="104"/>
      <c r="AJ41" s="104"/>
      <c r="AK41" s="245">
        <f>AH41+AI41+AJ41</f>
        <v>0</v>
      </c>
    </row>
    <row r="42" spans="1:37" ht="13.5">
      <c r="A42" s="231">
        <v>3</v>
      </c>
      <c r="B42" s="246"/>
      <c r="C42" s="231"/>
      <c r="D42" s="231"/>
      <c r="E42" s="231"/>
      <c r="F42" s="231"/>
      <c r="G42" s="104"/>
      <c r="H42" s="104"/>
      <c r="I42" s="104"/>
      <c r="J42" s="104"/>
      <c r="K42" s="245">
        <f>H42+I42+J42</f>
        <v>0</v>
      </c>
      <c r="L42" s="231"/>
      <c r="M42" s="245"/>
      <c r="N42" s="104"/>
      <c r="O42" s="231"/>
      <c r="P42" s="231"/>
      <c r="Q42" s="231"/>
      <c r="R42" s="245">
        <f>O42+P42+Q42</f>
        <v>0</v>
      </c>
      <c r="S42" s="245">
        <f t="shared" si="12"/>
        <v>0</v>
      </c>
      <c r="T42" s="245">
        <f t="shared" si="12"/>
        <v>0</v>
      </c>
      <c r="U42" s="245">
        <f t="shared" si="12"/>
        <v>0</v>
      </c>
      <c r="V42" s="245">
        <f t="shared" si="12"/>
        <v>0</v>
      </c>
      <c r="W42" s="245">
        <f>T42+U42+V42</f>
        <v>0</v>
      </c>
      <c r="X42" s="231"/>
      <c r="Y42" s="231"/>
      <c r="Z42" s="104"/>
      <c r="AA42" s="104"/>
      <c r="AB42" s="104"/>
      <c r="AC42" s="104"/>
      <c r="AD42" s="245">
        <f>AA42+AB42+AC42</f>
        <v>0</v>
      </c>
      <c r="AE42" s="231"/>
      <c r="AF42" s="231"/>
      <c r="AG42" s="104"/>
      <c r="AH42" s="104"/>
      <c r="AI42" s="104"/>
      <c r="AJ42" s="104"/>
      <c r="AK42" s="245">
        <f>AH42+AI42+AJ42</f>
        <v>0</v>
      </c>
    </row>
    <row r="43" spans="1:37" s="248" customFormat="1" ht="27">
      <c r="A43" s="243"/>
      <c r="B43" s="251" t="s">
        <v>232</v>
      </c>
      <c r="C43" s="247" t="s">
        <v>1</v>
      </c>
      <c r="D43" s="247" t="s">
        <v>1</v>
      </c>
      <c r="E43" s="247" t="s">
        <v>1</v>
      </c>
      <c r="F43" s="247" t="s">
        <v>1</v>
      </c>
      <c r="G43" s="247">
        <f>SUM(G40:G42)</f>
        <v>0</v>
      </c>
      <c r="H43" s="247">
        <f>SUM(H40:H42)</f>
        <v>0</v>
      </c>
      <c r="I43" s="247">
        <f>SUM(I40:I42)</f>
        <v>0</v>
      </c>
      <c r="J43" s="247">
        <f>SUM(J40:J42)</f>
        <v>0</v>
      </c>
      <c r="K43" s="247">
        <f>SUM(K40:K42)</f>
        <v>0</v>
      </c>
      <c r="L43" s="247" t="s">
        <v>1</v>
      </c>
      <c r="M43" s="247"/>
      <c r="N43" s="247">
        <f aca="true" t="shared" si="13" ref="N43:W43">SUM(N40:N42)</f>
        <v>0</v>
      </c>
      <c r="O43" s="247">
        <f t="shared" si="13"/>
        <v>0</v>
      </c>
      <c r="P43" s="247">
        <f t="shared" si="13"/>
        <v>0</v>
      </c>
      <c r="Q43" s="247">
        <f t="shared" si="13"/>
        <v>0</v>
      </c>
      <c r="R43" s="247">
        <f t="shared" si="13"/>
        <v>0</v>
      </c>
      <c r="S43" s="247">
        <f t="shared" si="13"/>
        <v>0</v>
      </c>
      <c r="T43" s="247">
        <f t="shared" si="13"/>
        <v>0</v>
      </c>
      <c r="U43" s="247">
        <f t="shared" si="13"/>
        <v>0</v>
      </c>
      <c r="V43" s="247">
        <f t="shared" si="13"/>
        <v>0</v>
      </c>
      <c r="W43" s="247">
        <f t="shared" si="13"/>
        <v>0</v>
      </c>
      <c r="X43" s="247" t="s">
        <v>1</v>
      </c>
      <c r="Y43" s="247" t="s">
        <v>1</v>
      </c>
      <c r="Z43" s="247">
        <f>SUM(Z40:Z42)</f>
        <v>0</v>
      </c>
      <c r="AA43" s="247">
        <f>SUM(AA40:AA42)</f>
        <v>0</v>
      </c>
      <c r="AB43" s="247">
        <f>SUM(AB40:AB42)</f>
        <v>0</v>
      </c>
      <c r="AC43" s="247">
        <f>SUM(AC40:AC42)</f>
        <v>0</v>
      </c>
      <c r="AD43" s="247">
        <f>SUM(AD40:AD42)</f>
        <v>0</v>
      </c>
      <c r="AE43" s="247" t="s">
        <v>1</v>
      </c>
      <c r="AF43" s="247" t="s">
        <v>1</v>
      </c>
      <c r="AG43" s="247">
        <f>SUM(AG40:AG42)</f>
        <v>0</v>
      </c>
      <c r="AH43" s="247">
        <f>SUM(AH40:AH42)</f>
        <v>0</v>
      </c>
      <c r="AI43" s="247">
        <f>SUM(AI40:AI42)</f>
        <v>0</v>
      </c>
      <c r="AJ43" s="247">
        <f>SUM(AJ40:AJ42)</f>
        <v>0</v>
      </c>
      <c r="AK43" s="247">
        <f>SUM(AK40:AK42)</f>
        <v>0</v>
      </c>
    </row>
    <row r="44" spans="1:37" ht="13.5">
      <c r="A44" s="231"/>
      <c r="B44" s="205" t="s">
        <v>231</v>
      </c>
      <c r="C44" s="245"/>
      <c r="D44" s="245"/>
      <c r="E44" s="245"/>
      <c r="F44" s="245"/>
      <c r="G44" s="205"/>
      <c r="H44" s="205"/>
      <c r="I44" s="205"/>
      <c r="J44" s="205"/>
      <c r="K44" s="205"/>
      <c r="L44" s="245"/>
      <c r="M44" s="205"/>
      <c r="N44" s="205"/>
      <c r="O44" s="205"/>
      <c r="P44" s="205"/>
      <c r="Q44" s="205"/>
      <c r="R44" s="205"/>
      <c r="S44" s="205"/>
      <c r="T44" s="205"/>
      <c r="U44" s="205"/>
      <c r="V44" s="109"/>
      <c r="W44" s="109"/>
      <c r="X44" s="245"/>
      <c r="Y44" s="245"/>
      <c r="Z44" s="205"/>
      <c r="AA44" s="205"/>
      <c r="AB44" s="205"/>
      <c r="AC44" s="205"/>
      <c r="AD44" s="205"/>
      <c r="AE44" s="245"/>
      <c r="AF44" s="245"/>
      <c r="AG44" s="205"/>
      <c r="AH44" s="205"/>
      <c r="AI44" s="205"/>
      <c r="AJ44" s="205"/>
      <c r="AK44" s="205"/>
    </row>
    <row r="45" spans="1:37" ht="13.5">
      <c r="A45" s="231">
        <v>1</v>
      </c>
      <c r="B45" s="104"/>
      <c r="C45" s="231"/>
      <c r="D45" s="231"/>
      <c r="E45" s="231"/>
      <c r="F45" s="231"/>
      <c r="G45" s="104"/>
      <c r="H45" s="104"/>
      <c r="I45" s="104"/>
      <c r="J45" s="104"/>
      <c r="K45" s="245">
        <f>H45+I45+J45</f>
        <v>0</v>
      </c>
      <c r="L45" s="231"/>
      <c r="M45" s="245"/>
      <c r="N45" s="104"/>
      <c r="O45" s="231"/>
      <c r="P45" s="231"/>
      <c r="Q45" s="231"/>
      <c r="R45" s="245">
        <f>O45+P45+Q45</f>
        <v>0</v>
      </c>
      <c r="S45" s="245">
        <f aca="true" t="shared" si="14" ref="S45:V47">G45-N45</f>
        <v>0</v>
      </c>
      <c r="T45" s="245">
        <f t="shared" si="14"/>
        <v>0</v>
      </c>
      <c r="U45" s="245">
        <f t="shared" si="14"/>
        <v>0</v>
      </c>
      <c r="V45" s="245">
        <f t="shared" si="14"/>
        <v>0</v>
      </c>
      <c r="W45" s="245">
        <f>T45+U45+V45</f>
        <v>0</v>
      </c>
      <c r="X45" s="231"/>
      <c r="Y45" s="231"/>
      <c r="Z45" s="104"/>
      <c r="AA45" s="104"/>
      <c r="AB45" s="104"/>
      <c r="AC45" s="104"/>
      <c r="AD45" s="245">
        <f>AA45+AB45+AC45</f>
        <v>0</v>
      </c>
      <c r="AE45" s="231"/>
      <c r="AF45" s="231"/>
      <c r="AG45" s="104"/>
      <c r="AH45" s="104"/>
      <c r="AI45" s="104"/>
      <c r="AJ45" s="104"/>
      <c r="AK45" s="245">
        <f>AH45+AI45+AJ45</f>
        <v>0</v>
      </c>
    </row>
    <row r="46" spans="1:37" ht="13.5">
      <c r="A46" s="231">
        <v>2</v>
      </c>
      <c r="B46" s="104"/>
      <c r="C46" s="231"/>
      <c r="D46" s="231"/>
      <c r="E46" s="231"/>
      <c r="F46" s="231"/>
      <c r="G46" s="104"/>
      <c r="H46" s="104"/>
      <c r="I46" s="104"/>
      <c r="J46" s="104"/>
      <c r="K46" s="245">
        <f>H46+I46+J46</f>
        <v>0</v>
      </c>
      <c r="L46" s="231"/>
      <c r="M46" s="245"/>
      <c r="N46" s="104"/>
      <c r="O46" s="231"/>
      <c r="P46" s="231"/>
      <c r="Q46" s="231"/>
      <c r="R46" s="245">
        <f>O46+P46+Q46</f>
        <v>0</v>
      </c>
      <c r="S46" s="245">
        <f t="shared" si="14"/>
        <v>0</v>
      </c>
      <c r="T46" s="245">
        <f t="shared" si="14"/>
        <v>0</v>
      </c>
      <c r="U46" s="245">
        <f t="shared" si="14"/>
        <v>0</v>
      </c>
      <c r="V46" s="245">
        <f t="shared" si="14"/>
        <v>0</v>
      </c>
      <c r="W46" s="245">
        <f>T46+U46+V46</f>
        <v>0</v>
      </c>
      <c r="X46" s="231"/>
      <c r="Y46" s="231"/>
      <c r="Z46" s="104"/>
      <c r="AA46" s="104"/>
      <c r="AB46" s="104"/>
      <c r="AC46" s="104"/>
      <c r="AD46" s="245">
        <f>AA46+AB46+AC46</f>
        <v>0</v>
      </c>
      <c r="AE46" s="231"/>
      <c r="AF46" s="231"/>
      <c r="AG46" s="104"/>
      <c r="AH46" s="104"/>
      <c r="AI46" s="104"/>
      <c r="AJ46" s="104"/>
      <c r="AK46" s="245">
        <f>AH46+AI46+AJ46</f>
        <v>0</v>
      </c>
    </row>
    <row r="47" spans="1:37" ht="13.5">
      <c r="A47" s="231">
        <v>3</v>
      </c>
      <c r="B47" s="246"/>
      <c r="C47" s="231"/>
      <c r="D47" s="231"/>
      <c r="E47" s="231"/>
      <c r="F47" s="231"/>
      <c r="G47" s="104"/>
      <c r="H47" s="104"/>
      <c r="I47" s="104"/>
      <c r="J47" s="104"/>
      <c r="K47" s="245">
        <f>H47+I47+J47</f>
        <v>0</v>
      </c>
      <c r="L47" s="231"/>
      <c r="M47" s="245"/>
      <c r="N47" s="104"/>
      <c r="O47" s="231"/>
      <c r="P47" s="231"/>
      <c r="Q47" s="231"/>
      <c r="R47" s="245">
        <f>O47+P47+Q47</f>
        <v>0</v>
      </c>
      <c r="S47" s="245">
        <f t="shared" si="14"/>
        <v>0</v>
      </c>
      <c r="T47" s="245">
        <f t="shared" si="14"/>
        <v>0</v>
      </c>
      <c r="U47" s="245">
        <f t="shared" si="14"/>
        <v>0</v>
      </c>
      <c r="V47" s="245">
        <f t="shared" si="14"/>
        <v>0</v>
      </c>
      <c r="W47" s="245">
        <f>T47+U47+V47</f>
        <v>0</v>
      </c>
      <c r="X47" s="231"/>
      <c r="Y47" s="231"/>
      <c r="Z47" s="104"/>
      <c r="AA47" s="104"/>
      <c r="AB47" s="104"/>
      <c r="AC47" s="104"/>
      <c r="AD47" s="245">
        <f>AA47+AB47+AC47</f>
        <v>0</v>
      </c>
      <c r="AE47" s="231"/>
      <c r="AF47" s="231"/>
      <c r="AG47" s="104"/>
      <c r="AH47" s="104"/>
      <c r="AI47" s="104"/>
      <c r="AJ47" s="104"/>
      <c r="AK47" s="245">
        <f>AH47+AI47+AJ47</f>
        <v>0</v>
      </c>
    </row>
    <row r="48" spans="1:37" s="248" customFormat="1" ht="27">
      <c r="A48" s="243"/>
      <c r="B48" s="251" t="s">
        <v>232</v>
      </c>
      <c r="C48" s="247" t="s">
        <v>1</v>
      </c>
      <c r="D48" s="247" t="s">
        <v>1</v>
      </c>
      <c r="E48" s="247" t="s">
        <v>1</v>
      </c>
      <c r="F48" s="247" t="s">
        <v>1</v>
      </c>
      <c r="G48" s="247">
        <f>SUM(G45:G47)</f>
        <v>0</v>
      </c>
      <c r="H48" s="247">
        <f>SUM(H45:H47)</f>
        <v>0</v>
      </c>
      <c r="I48" s="247">
        <f>SUM(I45:I47)</f>
        <v>0</v>
      </c>
      <c r="J48" s="247">
        <f>SUM(J45:J47)</f>
        <v>0</v>
      </c>
      <c r="K48" s="247">
        <f>SUM(K45:K47)</f>
        <v>0</v>
      </c>
      <c r="L48" s="247" t="s">
        <v>1</v>
      </c>
      <c r="M48" s="247"/>
      <c r="N48" s="247">
        <f aca="true" t="shared" si="15" ref="N48:W48">SUM(N45:N47)</f>
        <v>0</v>
      </c>
      <c r="O48" s="247">
        <f t="shared" si="15"/>
        <v>0</v>
      </c>
      <c r="P48" s="247">
        <f t="shared" si="15"/>
        <v>0</v>
      </c>
      <c r="Q48" s="247">
        <f t="shared" si="15"/>
        <v>0</v>
      </c>
      <c r="R48" s="247">
        <f t="shared" si="15"/>
        <v>0</v>
      </c>
      <c r="S48" s="247">
        <f t="shared" si="15"/>
        <v>0</v>
      </c>
      <c r="T48" s="247">
        <f t="shared" si="15"/>
        <v>0</v>
      </c>
      <c r="U48" s="247">
        <f t="shared" si="15"/>
        <v>0</v>
      </c>
      <c r="V48" s="247">
        <f t="shared" si="15"/>
        <v>0</v>
      </c>
      <c r="W48" s="247">
        <f t="shared" si="15"/>
        <v>0</v>
      </c>
      <c r="X48" s="247" t="s">
        <v>1</v>
      </c>
      <c r="Y48" s="247" t="s">
        <v>1</v>
      </c>
      <c r="Z48" s="247">
        <f>SUM(Z45:Z47)</f>
        <v>0</v>
      </c>
      <c r="AA48" s="247">
        <f>SUM(AA45:AA47)</f>
        <v>0</v>
      </c>
      <c r="AB48" s="247">
        <f>SUM(AB45:AB47)</f>
        <v>0</v>
      </c>
      <c r="AC48" s="247">
        <f>SUM(AC45:AC47)</f>
        <v>0</v>
      </c>
      <c r="AD48" s="247">
        <f>SUM(AD45:AD47)</f>
        <v>0</v>
      </c>
      <c r="AE48" s="247" t="s">
        <v>1</v>
      </c>
      <c r="AF48" s="247" t="s">
        <v>1</v>
      </c>
      <c r="AG48" s="247">
        <f>SUM(AG45:AG47)</f>
        <v>0</v>
      </c>
      <c r="AH48" s="247">
        <f>SUM(AH45:AH47)</f>
        <v>0</v>
      </c>
      <c r="AI48" s="247">
        <f>SUM(AI45:AI47)</f>
        <v>0</v>
      </c>
      <c r="AJ48" s="247">
        <f>SUM(AJ45:AJ47)</f>
        <v>0</v>
      </c>
      <c r="AK48" s="247">
        <f>SUM(AK45:AK47)</f>
        <v>0</v>
      </c>
    </row>
    <row r="49" spans="1:37" s="248" customFormat="1" ht="28.5">
      <c r="A49" s="243"/>
      <c r="B49" s="327" t="s">
        <v>241</v>
      </c>
      <c r="C49" s="247" t="s">
        <v>1</v>
      </c>
      <c r="D49" s="247" t="s">
        <v>1</v>
      </c>
      <c r="E49" s="247" t="s">
        <v>1</v>
      </c>
      <c r="F49" s="247" t="s">
        <v>1</v>
      </c>
      <c r="G49" s="247">
        <f>G43+G48</f>
        <v>0</v>
      </c>
      <c r="H49" s="247">
        <f>H43+H48</f>
        <v>0</v>
      </c>
      <c r="I49" s="247">
        <f>I43+I48</f>
        <v>0</v>
      </c>
      <c r="J49" s="247">
        <f>J43+J48</f>
        <v>0</v>
      </c>
      <c r="K49" s="247">
        <f>K43+K48</f>
        <v>0</v>
      </c>
      <c r="L49" s="247" t="s">
        <v>1</v>
      </c>
      <c r="M49" s="247"/>
      <c r="N49" s="247">
        <f aca="true" t="shared" si="16" ref="N49:W49">N43+N48</f>
        <v>0</v>
      </c>
      <c r="O49" s="247">
        <f t="shared" si="16"/>
        <v>0</v>
      </c>
      <c r="P49" s="247">
        <f t="shared" si="16"/>
        <v>0</v>
      </c>
      <c r="Q49" s="247">
        <f t="shared" si="16"/>
        <v>0</v>
      </c>
      <c r="R49" s="247">
        <f t="shared" si="16"/>
        <v>0</v>
      </c>
      <c r="S49" s="247">
        <f t="shared" si="16"/>
        <v>0</v>
      </c>
      <c r="T49" s="247">
        <f t="shared" si="16"/>
        <v>0</v>
      </c>
      <c r="U49" s="247">
        <f t="shared" si="16"/>
        <v>0</v>
      </c>
      <c r="V49" s="247">
        <f t="shared" si="16"/>
        <v>0</v>
      </c>
      <c r="W49" s="247">
        <f t="shared" si="16"/>
        <v>0</v>
      </c>
      <c r="X49" s="247" t="s">
        <v>1</v>
      </c>
      <c r="Y49" s="247" t="s">
        <v>1</v>
      </c>
      <c r="Z49" s="247">
        <f>Z43+Z48</f>
        <v>0</v>
      </c>
      <c r="AA49" s="247">
        <f>AA43+AA48</f>
        <v>0</v>
      </c>
      <c r="AB49" s="247">
        <f>AB43+AB48</f>
        <v>0</v>
      </c>
      <c r="AC49" s="247">
        <f>AC43+AC48</f>
        <v>0</v>
      </c>
      <c r="AD49" s="247">
        <f>AD43+AD48</f>
        <v>0</v>
      </c>
      <c r="AE49" s="247" t="s">
        <v>1</v>
      </c>
      <c r="AF49" s="247" t="s">
        <v>1</v>
      </c>
      <c r="AG49" s="247">
        <f>AG43+AG48</f>
        <v>0</v>
      </c>
      <c r="AH49" s="247">
        <f>AH43+AH48</f>
        <v>0</v>
      </c>
      <c r="AI49" s="247">
        <f>AI43+AI48</f>
        <v>0</v>
      </c>
      <c r="AJ49" s="247">
        <f>AJ43+AJ48</f>
        <v>0</v>
      </c>
      <c r="AK49" s="247">
        <f>AK43+AK48</f>
        <v>0</v>
      </c>
    </row>
    <row r="50" spans="1:37" ht="13.5">
      <c r="A50" s="231"/>
      <c r="B50" s="104"/>
      <c r="C50" s="245"/>
      <c r="D50" s="245"/>
      <c r="E50" s="245"/>
      <c r="F50" s="245"/>
      <c r="G50" s="104"/>
      <c r="H50" s="104"/>
      <c r="I50" s="104"/>
      <c r="J50" s="104"/>
      <c r="K50" s="104"/>
      <c r="L50" s="245"/>
      <c r="M50" s="245"/>
      <c r="N50" s="104"/>
      <c r="O50" s="104"/>
      <c r="P50" s="104"/>
      <c r="Q50" s="104"/>
      <c r="R50" s="104"/>
      <c r="S50" s="104"/>
      <c r="T50" s="104"/>
      <c r="U50" s="104"/>
      <c r="V50" s="109"/>
      <c r="W50" s="109"/>
      <c r="X50" s="245"/>
      <c r="Y50" s="245"/>
      <c r="Z50" s="104"/>
      <c r="AA50" s="104"/>
      <c r="AB50" s="104"/>
      <c r="AC50" s="104"/>
      <c r="AD50" s="104"/>
      <c r="AE50" s="245"/>
      <c r="AF50" s="245"/>
      <c r="AG50" s="104"/>
      <c r="AH50" s="104"/>
      <c r="AI50" s="104"/>
      <c r="AJ50" s="104"/>
      <c r="AK50" s="104"/>
    </row>
    <row r="51" spans="1:37" ht="54">
      <c r="A51" s="243" t="s">
        <v>24</v>
      </c>
      <c r="B51" s="244" t="s">
        <v>425</v>
      </c>
      <c r="C51" s="245"/>
      <c r="D51" s="245"/>
      <c r="E51" s="245"/>
      <c r="F51" s="245"/>
      <c r="G51" s="244"/>
      <c r="H51" s="244"/>
      <c r="I51" s="244"/>
      <c r="J51" s="244"/>
      <c r="K51" s="244"/>
      <c r="L51" s="245"/>
      <c r="M51" s="245"/>
      <c r="N51" s="244"/>
      <c r="O51" s="244"/>
      <c r="P51" s="244"/>
      <c r="Q51" s="244"/>
      <c r="R51" s="244"/>
      <c r="S51" s="244"/>
      <c r="T51" s="244"/>
      <c r="U51" s="244"/>
      <c r="V51" s="109"/>
      <c r="W51" s="109"/>
      <c r="X51" s="245"/>
      <c r="Y51" s="245"/>
      <c r="Z51" s="244"/>
      <c r="AA51" s="244"/>
      <c r="AB51" s="244"/>
      <c r="AC51" s="244"/>
      <c r="AD51" s="244"/>
      <c r="AE51" s="245"/>
      <c r="AF51" s="245"/>
      <c r="AG51" s="244"/>
      <c r="AH51" s="244"/>
      <c r="AI51" s="244"/>
      <c r="AJ51" s="244"/>
      <c r="AK51" s="244"/>
    </row>
    <row r="52" spans="1:37" ht="13.5">
      <c r="A52" s="231"/>
      <c r="B52" s="205" t="s">
        <v>196</v>
      </c>
      <c r="C52" s="245"/>
      <c r="D52" s="245"/>
      <c r="E52" s="245"/>
      <c r="F52" s="245"/>
      <c r="G52" s="205"/>
      <c r="H52" s="205"/>
      <c r="I52" s="205"/>
      <c r="J52" s="205"/>
      <c r="K52" s="205"/>
      <c r="L52" s="245"/>
      <c r="M52" s="245"/>
      <c r="N52" s="205"/>
      <c r="O52" s="205"/>
      <c r="P52" s="205"/>
      <c r="Q52" s="205"/>
      <c r="R52" s="205"/>
      <c r="S52" s="205"/>
      <c r="T52" s="205"/>
      <c r="U52" s="205"/>
      <c r="V52" s="109"/>
      <c r="W52" s="109"/>
      <c r="X52" s="245"/>
      <c r="Y52" s="245"/>
      <c r="Z52" s="205"/>
      <c r="AA52" s="205"/>
      <c r="AB52" s="205"/>
      <c r="AC52" s="205"/>
      <c r="AD52" s="205"/>
      <c r="AE52" s="245"/>
      <c r="AF52" s="245"/>
      <c r="AG52" s="205"/>
      <c r="AH52" s="205"/>
      <c r="AI52" s="205"/>
      <c r="AJ52" s="205"/>
      <c r="AK52" s="205"/>
    </row>
    <row r="53" spans="1:37" ht="13.5">
      <c r="A53" s="231">
        <v>1</v>
      </c>
      <c r="B53" s="104"/>
      <c r="C53" s="231"/>
      <c r="D53" s="245" t="s">
        <v>1</v>
      </c>
      <c r="E53" s="245" t="s">
        <v>1</v>
      </c>
      <c r="F53" s="245" t="s">
        <v>1</v>
      </c>
      <c r="G53" s="104"/>
      <c r="H53" s="231"/>
      <c r="I53" s="231"/>
      <c r="J53" s="231"/>
      <c r="K53" s="245">
        <f>H53+I53+J53</f>
        <v>0</v>
      </c>
      <c r="L53" s="245" t="s">
        <v>1</v>
      </c>
      <c r="M53" s="245"/>
      <c r="N53" s="104"/>
      <c r="O53" s="231"/>
      <c r="P53" s="231"/>
      <c r="Q53" s="231"/>
      <c r="R53" s="245">
        <f>O53+P53+Q53</f>
        <v>0</v>
      </c>
      <c r="S53" s="245">
        <f aca="true" t="shared" si="17" ref="S53:V55">G53-N53</f>
        <v>0</v>
      </c>
      <c r="T53" s="245">
        <f t="shared" si="17"/>
        <v>0</v>
      </c>
      <c r="U53" s="245">
        <f t="shared" si="17"/>
        <v>0</v>
      </c>
      <c r="V53" s="245">
        <f t="shared" si="17"/>
        <v>0</v>
      </c>
      <c r="W53" s="245">
        <f>T53+U53+V53</f>
        <v>0</v>
      </c>
      <c r="X53" s="245" t="s">
        <v>1</v>
      </c>
      <c r="Y53" s="245" t="s">
        <v>1</v>
      </c>
      <c r="Z53" s="104"/>
      <c r="AA53" s="231"/>
      <c r="AB53" s="231"/>
      <c r="AC53" s="231"/>
      <c r="AD53" s="245">
        <f>AA53+AB53+AC53</f>
        <v>0</v>
      </c>
      <c r="AE53" s="245" t="s">
        <v>1</v>
      </c>
      <c r="AF53" s="245" t="s">
        <v>1</v>
      </c>
      <c r="AG53" s="104"/>
      <c r="AH53" s="231"/>
      <c r="AI53" s="231"/>
      <c r="AJ53" s="231"/>
      <c r="AK53" s="245">
        <f>AH53+AI53+AJ53</f>
        <v>0</v>
      </c>
    </row>
    <row r="54" spans="1:37" ht="13.5">
      <c r="A54" s="231">
        <v>2</v>
      </c>
      <c r="B54" s="104"/>
      <c r="C54" s="231"/>
      <c r="D54" s="245" t="s">
        <v>1</v>
      </c>
      <c r="E54" s="245" t="s">
        <v>1</v>
      </c>
      <c r="F54" s="245" t="s">
        <v>1</v>
      </c>
      <c r="G54" s="104"/>
      <c r="H54" s="231"/>
      <c r="I54" s="231"/>
      <c r="J54" s="231"/>
      <c r="K54" s="245">
        <f>H54+I54+J54</f>
        <v>0</v>
      </c>
      <c r="L54" s="245" t="s">
        <v>1</v>
      </c>
      <c r="M54" s="245"/>
      <c r="N54" s="104"/>
      <c r="O54" s="231"/>
      <c r="P54" s="231"/>
      <c r="Q54" s="231"/>
      <c r="R54" s="245">
        <f>O54+P54+Q54</f>
        <v>0</v>
      </c>
      <c r="S54" s="245">
        <f t="shared" si="17"/>
        <v>0</v>
      </c>
      <c r="T54" s="245">
        <f t="shared" si="17"/>
        <v>0</v>
      </c>
      <c r="U54" s="245">
        <f t="shared" si="17"/>
        <v>0</v>
      </c>
      <c r="V54" s="245">
        <f t="shared" si="17"/>
        <v>0</v>
      </c>
      <c r="W54" s="245">
        <f>T54+U54+V54</f>
        <v>0</v>
      </c>
      <c r="X54" s="245" t="s">
        <v>1</v>
      </c>
      <c r="Y54" s="245" t="s">
        <v>1</v>
      </c>
      <c r="Z54" s="104"/>
      <c r="AA54" s="231"/>
      <c r="AB54" s="231"/>
      <c r="AC54" s="231"/>
      <c r="AD54" s="245">
        <f>AA54+AB54+AC54</f>
        <v>0</v>
      </c>
      <c r="AE54" s="245" t="s">
        <v>1</v>
      </c>
      <c r="AF54" s="245" t="s">
        <v>1</v>
      </c>
      <c r="AG54" s="104"/>
      <c r="AH54" s="231"/>
      <c r="AI54" s="231"/>
      <c r="AJ54" s="231"/>
      <c r="AK54" s="245">
        <f>AH54+AI54+AJ54</f>
        <v>0</v>
      </c>
    </row>
    <row r="55" spans="1:37" ht="13.5">
      <c r="A55" s="231">
        <v>3</v>
      </c>
      <c r="B55" s="104"/>
      <c r="C55" s="231"/>
      <c r="D55" s="245" t="s">
        <v>1</v>
      </c>
      <c r="E55" s="245" t="s">
        <v>1</v>
      </c>
      <c r="F55" s="245" t="s">
        <v>1</v>
      </c>
      <c r="G55" s="104"/>
      <c r="H55" s="231"/>
      <c r="I55" s="231"/>
      <c r="J55" s="231"/>
      <c r="K55" s="245">
        <f>H55+I55+J55</f>
        <v>0</v>
      </c>
      <c r="L55" s="245" t="s">
        <v>1</v>
      </c>
      <c r="M55" s="245"/>
      <c r="N55" s="104"/>
      <c r="O55" s="231"/>
      <c r="P55" s="231"/>
      <c r="Q55" s="231"/>
      <c r="R55" s="245">
        <f>O55+P55+Q55</f>
        <v>0</v>
      </c>
      <c r="S55" s="245">
        <f t="shared" si="17"/>
        <v>0</v>
      </c>
      <c r="T55" s="245">
        <f t="shared" si="17"/>
        <v>0</v>
      </c>
      <c r="U55" s="245">
        <f t="shared" si="17"/>
        <v>0</v>
      </c>
      <c r="V55" s="245">
        <f t="shared" si="17"/>
        <v>0</v>
      </c>
      <c r="W55" s="245">
        <f>T55+U55+V55</f>
        <v>0</v>
      </c>
      <c r="X55" s="245" t="s">
        <v>1</v>
      </c>
      <c r="Y55" s="245" t="s">
        <v>1</v>
      </c>
      <c r="Z55" s="104"/>
      <c r="AA55" s="231"/>
      <c r="AB55" s="231"/>
      <c r="AC55" s="231"/>
      <c r="AD55" s="245">
        <f>AA55+AB55+AC55</f>
        <v>0</v>
      </c>
      <c r="AE55" s="245" t="s">
        <v>1</v>
      </c>
      <c r="AF55" s="245" t="s">
        <v>1</v>
      </c>
      <c r="AG55" s="104"/>
      <c r="AH55" s="231"/>
      <c r="AI55" s="231"/>
      <c r="AJ55" s="231"/>
      <c r="AK55" s="245">
        <f>AH55+AI55+AJ55</f>
        <v>0</v>
      </c>
    </row>
    <row r="56" spans="1:37" s="248" customFormat="1" ht="14.25">
      <c r="A56" s="243"/>
      <c r="B56" s="246" t="s">
        <v>112</v>
      </c>
      <c r="C56" s="247" t="s">
        <v>1</v>
      </c>
      <c r="D56" s="247" t="s">
        <v>1</v>
      </c>
      <c r="E56" s="247" t="s">
        <v>1</v>
      </c>
      <c r="F56" s="247" t="s">
        <v>1</v>
      </c>
      <c r="G56" s="247">
        <f aca="true" t="shared" si="18" ref="G56:Q56">SUM(G53:G55)</f>
        <v>0</v>
      </c>
      <c r="H56" s="247">
        <f t="shared" si="18"/>
        <v>0</v>
      </c>
      <c r="I56" s="247">
        <f t="shared" si="18"/>
        <v>0</v>
      </c>
      <c r="J56" s="247">
        <f t="shared" si="18"/>
        <v>0</v>
      </c>
      <c r="K56" s="247">
        <f t="shared" si="18"/>
        <v>0</v>
      </c>
      <c r="L56" s="247" t="s">
        <v>1</v>
      </c>
      <c r="M56" s="247" t="s">
        <v>1</v>
      </c>
      <c r="N56" s="247">
        <f t="shared" si="18"/>
        <v>0</v>
      </c>
      <c r="O56" s="247">
        <f t="shared" si="18"/>
        <v>0</v>
      </c>
      <c r="P56" s="247">
        <f t="shared" si="18"/>
        <v>0</v>
      </c>
      <c r="Q56" s="247">
        <f t="shared" si="18"/>
        <v>0</v>
      </c>
      <c r="R56" s="247">
        <f aca="true" t="shared" si="19" ref="R56:W56">SUM(R53:R55)</f>
        <v>0</v>
      </c>
      <c r="S56" s="247">
        <f t="shared" si="19"/>
        <v>0</v>
      </c>
      <c r="T56" s="247">
        <f t="shared" si="19"/>
        <v>0</v>
      </c>
      <c r="U56" s="247">
        <f t="shared" si="19"/>
        <v>0</v>
      </c>
      <c r="V56" s="247">
        <f t="shared" si="19"/>
        <v>0</v>
      </c>
      <c r="W56" s="247">
        <f t="shared" si="19"/>
        <v>0</v>
      </c>
      <c r="X56" s="247" t="s">
        <v>1</v>
      </c>
      <c r="Y56" s="247" t="s">
        <v>1</v>
      </c>
      <c r="Z56" s="247">
        <f>SUM(Z53:Z55)</f>
        <v>0</v>
      </c>
      <c r="AA56" s="247">
        <f>SUM(AA53:AA55)</f>
        <v>0</v>
      </c>
      <c r="AB56" s="247">
        <f>SUM(AB53:AB55)</f>
        <v>0</v>
      </c>
      <c r="AC56" s="247">
        <f>SUM(AC53:AC55)</f>
        <v>0</v>
      </c>
      <c r="AD56" s="247">
        <f>SUM(AD53:AD55)</f>
        <v>0</v>
      </c>
      <c r="AE56" s="247" t="s">
        <v>1</v>
      </c>
      <c r="AF56" s="247" t="s">
        <v>1</v>
      </c>
      <c r="AG56" s="247">
        <f>SUM(AG53:AG55)</f>
        <v>0</v>
      </c>
      <c r="AH56" s="247">
        <f>SUM(AH53:AH55)</f>
        <v>0</v>
      </c>
      <c r="AI56" s="247">
        <f>SUM(AI53:AI55)</f>
        <v>0</v>
      </c>
      <c r="AJ56" s="247">
        <f>SUM(AJ53:AJ55)</f>
        <v>0</v>
      </c>
      <c r="AK56" s="247">
        <f>SUM(AK53:AK55)</f>
        <v>0</v>
      </c>
    </row>
    <row r="57" spans="1:37" ht="13.5">
      <c r="A57" s="231"/>
      <c r="B57" s="104"/>
      <c r="C57" s="245"/>
      <c r="D57" s="245"/>
      <c r="E57" s="245"/>
      <c r="F57" s="245"/>
      <c r="G57" s="104"/>
      <c r="H57" s="245"/>
      <c r="I57" s="245"/>
      <c r="J57" s="245"/>
      <c r="K57" s="245"/>
      <c r="L57" s="245"/>
      <c r="M57" s="245"/>
      <c r="N57" s="104"/>
      <c r="O57" s="245"/>
      <c r="P57" s="245"/>
      <c r="Q57" s="245"/>
      <c r="R57" s="104"/>
      <c r="S57" s="104"/>
      <c r="T57" s="104"/>
      <c r="U57" s="104"/>
      <c r="V57" s="109"/>
      <c r="W57" s="109"/>
      <c r="X57" s="245"/>
      <c r="Y57" s="245"/>
      <c r="Z57" s="104"/>
      <c r="AA57" s="245"/>
      <c r="AB57" s="245"/>
      <c r="AC57" s="245"/>
      <c r="AD57" s="245"/>
      <c r="AE57" s="245"/>
      <c r="AF57" s="245"/>
      <c r="AG57" s="104"/>
      <c r="AH57" s="245"/>
      <c r="AI57" s="245"/>
      <c r="AJ57" s="245"/>
      <c r="AK57" s="245"/>
    </row>
    <row r="58" spans="1:37" s="582" customFormat="1" ht="29.25" customHeight="1">
      <c r="A58" s="580"/>
      <c r="B58" s="581" t="s">
        <v>437</v>
      </c>
      <c r="C58" s="359" t="s">
        <v>1</v>
      </c>
      <c r="D58" s="359" t="s">
        <v>1</v>
      </c>
      <c r="E58" s="359" t="s">
        <v>1</v>
      </c>
      <c r="F58" s="359" t="s">
        <v>1</v>
      </c>
      <c r="G58" s="359">
        <f>+G12+G18+G34+G49+G56</f>
        <v>0</v>
      </c>
      <c r="H58" s="359">
        <f aca="true" t="shared" si="20" ref="H58:W58">+H12+H18+H34+H49+H56</f>
        <v>0</v>
      </c>
      <c r="I58" s="359">
        <f t="shared" si="20"/>
        <v>0</v>
      </c>
      <c r="J58" s="359">
        <f t="shared" si="20"/>
        <v>0</v>
      </c>
      <c r="K58" s="359">
        <f t="shared" si="20"/>
        <v>0</v>
      </c>
      <c r="L58" s="359" t="s">
        <v>1</v>
      </c>
      <c r="M58" s="359"/>
      <c r="N58" s="359">
        <f t="shared" si="20"/>
        <v>0</v>
      </c>
      <c r="O58" s="359">
        <f t="shared" si="20"/>
        <v>0</v>
      </c>
      <c r="P58" s="359">
        <f t="shared" si="20"/>
        <v>0</v>
      </c>
      <c r="Q58" s="359">
        <f t="shared" si="20"/>
        <v>0</v>
      </c>
      <c r="R58" s="359">
        <f t="shared" si="20"/>
        <v>0</v>
      </c>
      <c r="S58" s="359">
        <f t="shared" si="20"/>
        <v>0</v>
      </c>
      <c r="T58" s="359">
        <f t="shared" si="20"/>
        <v>0</v>
      </c>
      <c r="U58" s="359">
        <f t="shared" si="20"/>
        <v>0</v>
      </c>
      <c r="V58" s="359">
        <f t="shared" si="20"/>
        <v>0</v>
      </c>
      <c r="W58" s="359">
        <f t="shared" si="20"/>
        <v>0</v>
      </c>
      <c r="X58" s="359" t="s">
        <v>1</v>
      </c>
      <c r="Y58" s="359" t="s">
        <v>1</v>
      </c>
      <c r="Z58" s="359">
        <f>+Z12+Z18+Z34+Z49+Z56</f>
        <v>0</v>
      </c>
      <c r="AA58" s="359">
        <f>+AA12+AA18+AA34+AA49+AA56</f>
        <v>0</v>
      </c>
      <c r="AB58" s="359">
        <f>+AB12+AB18+AB34+AB49+AB56</f>
        <v>0</v>
      </c>
      <c r="AC58" s="359">
        <f>+AC12+AC18+AC34+AC49+AC56</f>
        <v>0</v>
      </c>
      <c r="AD58" s="359">
        <f>+AD12+AD18+AD34+AD49+AD56</f>
        <v>0</v>
      </c>
      <c r="AE58" s="359" t="s">
        <v>1</v>
      </c>
      <c r="AF58" s="359" t="s">
        <v>1</v>
      </c>
      <c r="AG58" s="359">
        <f>+AG12+AG18+AG34+AG49+AG56</f>
        <v>0</v>
      </c>
      <c r="AH58" s="359">
        <f>+AH12+AH18+AH34+AH49+AH56</f>
        <v>0</v>
      </c>
      <c r="AI58" s="359">
        <f>+AI12+AI18+AI34+AI49+AI56</f>
        <v>0</v>
      </c>
      <c r="AJ58" s="359">
        <f>+AJ12+AJ18+AJ34+AJ49+AJ56</f>
        <v>0</v>
      </c>
      <c r="AK58" s="359">
        <f>+AK12+AK18+AK34+AK49+AK56</f>
        <v>0</v>
      </c>
    </row>
    <row r="59" spans="1:37" s="16" customFormat="1" ht="13.5">
      <c r="A59" s="43"/>
      <c r="B59" s="252"/>
      <c r="C59" s="253"/>
      <c r="D59" s="43"/>
      <c r="E59" s="43"/>
      <c r="F59" s="43"/>
      <c r="G59" s="252"/>
      <c r="H59" s="43"/>
      <c r="I59" s="43"/>
      <c r="J59" s="43"/>
      <c r="K59" s="43"/>
      <c r="L59" s="43"/>
      <c r="M59" s="43"/>
      <c r="N59" s="252"/>
      <c r="O59" s="43" t="s">
        <v>0</v>
      </c>
      <c r="P59" s="43"/>
      <c r="Q59" s="43"/>
      <c r="R59" s="5"/>
      <c r="S59" s="5"/>
      <c r="T59" s="5"/>
      <c r="U59" s="5"/>
      <c r="X59" s="43"/>
      <c r="Y59" s="43"/>
      <c r="Z59" s="252"/>
      <c r="AA59" s="43"/>
      <c r="AB59" s="43"/>
      <c r="AC59" s="43"/>
      <c r="AD59" s="43"/>
      <c r="AE59" s="43"/>
      <c r="AF59" s="43"/>
      <c r="AG59" s="252"/>
      <c r="AH59" s="43"/>
      <c r="AI59" s="43"/>
      <c r="AJ59" s="43"/>
      <c r="AK59" s="43"/>
    </row>
    <row r="61" ht="13.5">
      <c r="B61" s="5" t="s">
        <v>234</v>
      </c>
    </row>
    <row r="62" spans="2:33" ht="27.75" customHeight="1">
      <c r="B62" s="189" t="s">
        <v>424</v>
      </c>
      <c r="C62" s="189"/>
      <c r="D62" s="324"/>
      <c r="E62" s="324"/>
      <c r="F62" s="324"/>
      <c r="G62" s="324"/>
      <c r="L62" s="324"/>
      <c r="X62" s="324"/>
      <c r="Y62" s="324"/>
      <c r="Z62" s="324"/>
      <c r="AE62" s="324"/>
      <c r="AF62" s="324"/>
      <c r="AG62" s="324"/>
    </row>
    <row r="63" spans="2:9" ht="48" customHeight="1">
      <c r="B63" s="908" t="s">
        <v>423</v>
      </c>
      <c r="C63" s="909"/>
      <c r="D63" s="909"/>
      <c r="E63" s="909"/>
      <c r="F63" s="909"/>
      <c r="G63" s="909"/>
      <c r="H63" s="909"/>
      <c r="I63" s="909"/>
    </row>
    <row r="64" spans="2:33" ht="29.25" customHeight="1">
      <c r="B64" s="587" t="s">
        <v>490</v>
      </c>
      <c r="C64" s="324"/>
      <c r="D64" s="324"/>
      <c r="E64" s="324"/>
      <c r="F64" s="324"/>
      <c r="G64" s="324"/>
      <c r="L64" s="324"/>
      <c r="X64" s="324"/>
      <c r="Y64" s="324"/>
      <c r="Z64" s="324"/>
      <c r="AE64" s="324"/>
      <c r="AF64" s="324"/>
      <c r="AG64" s="324"/>
    </row>
    <row r="65" spans="2:10" ht="36" customHeight="1">
      <c r="B65" s="910" t="s">
        <v>494</v>
      </c>
      <c r="C65" s="910"/>
      <c r="D65" s="910"/>
      <c r="E65" s="910"/>
      <c r="F65" s="910"/>
      <c r="G65" s="910"/>
      <c r="H65" s="910"/>
      <c r="I65" s="910"/>
      <c r="J65" s="910"/>
    </row>
  </sheetData>
  <sheetProtection/>
  <mergeCells count="5">
    <mergeCell ref="P2:R2"/>
    <mergeCell ref="N4:R4"/>
    <mergeCell ref="S4:W4"/>
    <mergeCell ref="B63:I63"/>
    <mergeCell ref="B65:J65"/>
  </mergeCells>
  <printOptions/>
  <pageMargins left="0.75" right="0.75" top="1" bottom="1" header="0.5" footer="0.5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Q69"/>
  <sheetViews>
    <sheetView zoomScalePageLayoutView="0" workbookViewId="0" topLeftCell="A1">
      <selection activeCell="S26" sqref="S26"/>
    </sheetView>
  </sheetViews>
  <sheetFormatPr defaultColWidth="9.140625" defaultRowHeight="12.75"/>
  <cols>
    <col min="1" max="1" width="3.57421875" style="4" customWidth="1"/>
    <col min="2" max="2" width="27.421875" style="5" customWidth="1"/>
    <col min="3" max="3" width="18.140625" style="5" customWidth="1"/>
    <col min="4" max="4" width="8.140625" style="5" customWidth="1"/>
    <col min="5" max="5" width="12.57421875" style="5" customWidth="1"/>
    <col min="6" max="6" width="11.57421875" style="5" customWidth="1"/>
    <col min="7" max="7" width="10.57421875" style="5" customWidth="1"/>
    <col min="8" max="8" width="12.140625" style="5" customWidth="1"/>
    <col min="9" max="9" width="8.00390625" style="5" customWidth="1"/>
    <col min="10" max="10" width="13.28125" style="5" customWidth="1"/>
    <col min="11" max="11" width="10.57421875" style="5" customWidth="1"/>
    <col min="12" max="12" width="9.00390625" style="5" customWidth="1"/>
    <col min="13" max="14" width="10.57421875" style="5" customWidth="1"/>
    <col min="15" max="15" width="8.00390625" style="5" customWidth="1"/>
    <col min="16" max="16" width="11.57421875" style="5" customWidth="1"/>
    <col min="17" max="19" width="9.7109375" style="5" customWidth="1"/>
    <col min="20" max="20" width="9.8515625" style="21" customWidth="1"/>
    <col min="21" max="24" width="12.28125" style="5" customWidth="1"/>
    <col min="25" max="25" width="12.57421875" style="5" customWidth="1"/>
    <col min="26" max="26" width="11.57421875" style="5" customWidth="1"/>
    <col min="27" max="27" width="10.57421875" style="5" customWidth="1"/>
    <col min="28" max="28" width="12.140625" style="5" customWidth="1"/>
    <col min="29" max="29" width="8.00390625" style="5" customWidth="1"/>
    <col min="30" max="30" width="13.28125" style="5" customWidth="1"/>
    <col min="31" max="31" width="10.57421875" style="5" customWidth="1"/>
    <col min="32" max="32" width="9.00390625" style="5" customWidth="1"/>
    <col min="33" max="33" width="10.57421875" style="5" customWidth="1"/>
    <col min="34" max="34" width="12.57421875" style="5" customWidth="1"/>
    <col min="35" max="35" width="11.57421875" style="5" customWidth="1"/>
    <col min="36" max="36" width="10.57421875" style="5" customWidth="1"/>
    <col min="37" max="37" width="12.140625" style="5" customWidth="1"/>
    <col min="38" max="38" width="8.00390625" style="5" customWidth="1"/>
    <col min="39" max="39" width="13.28125" style="5" customWidth="1"/>
    <col min="40" max="40" width="10.57421875" style="5" customWidth="1"/>
    <col min="41" max="41" width="9.00390625" style="5" customWidth="1"/>
    <col min="42" max="42" width="10.57421875" style="5" customWidth="1"/>
    <col min="43" max="16384" width="9.140625" style="5" customWidth="1"/>
  </cols>
  <sheetData>
    <row r="1" spans="1:43" ht="16.5">
      <c r="A1" s="32"/>
      <c r="B1" s="235" t="s">
        <v>222</v>
      </c>
      <c r="C1" s="33"/>
      <c r="D1" s="33"/>
      <c r="E1" s="33"/>
      <c r="F1" s="33"/>
      <c r="G1" s="33"/>
      <c r="H1" s="33"/>
      <c r="I1" s="33"/>
      <c r="J1" s="33"/>
      <c r="K1" s="3"/>
      <c r="L1" s="32"/>
      <c r="M1" s="137" t="s">
        <v>242</v>
      </c>
      <c r="N1" s="137"/>
      <c r="O1" s="33"/>
      <c r="P1" s="138"/>
      <c r="Q1" s="32"/>
      <c r="R1" s="137"/>
      <c r="S1" s="33"/>
      <c r="T1" s="357"/>
      <c r="U1" s="33"/>
      <c r="V1" s="138"/>
      <c r="W1" s="33"/>
      <c r="X1" s="138"/>
      <c r="Y1" s="188"/>
      <c r="Z1" s="188"/>
      <c r="AA1" s="188"/>
      <c r="AB1" s="188"/>
      <c r="AC1" s="188"/>
      <c r="AD1" s="188"/>
      <c r="AE1" s="3"/>
      <c r="AF1" s="328"/>
      <c r="AG1" s="137"/>
      <c r="AH1" s="188"/>
      <c r="AI1" s="188"/>
      <c r="AJ1" s="188"/>
      <c r="AK1" s="188"/>
      <c r="AL1" s="188"/>
      <c r="AM1" s="188"/>
      <c r="AN1" s="3"/>
      <c r="AO1" s="328"/>
      <c r="AP1" s="137"/>
      <c r="AQ1" s="189"/>
    </row>
    <row r="2" spans="1:43" ht="16.5" customHeight="1" thickBot="1">
      <c r="A2" s="32"/>
      <c r="B2" s="24"/>
      <c r="C2" s="185"/>
      <c r="D2" s="185"/>
      <c r="E2" s="185"/>
      <c r="F2" s="185"/>
      <c r="G2" s="185"/>
      <c r="H2" s="185"/>
      <c r="I2" s="24"/>
      <c r="J2" s="185"/>
      <c r="K2" s="186"/>
      <c r="M2" s="419" t="s">
        <v>27</v>
      </c>
      <c r="N2" s="152"/>
      <c r="O2" s="152"/>
      <c r="P2" s="152"/>
      <c r="Q2" s="152"/>
      <c r="R2" s="152"/>
      <c r="S2" s="152"/>
      <c r="T2" s="254"/>
      <c r="U2" s="152"/>
      <c r="V2" s="152"/>
      <c r="W2" s="152"/>
      <c r="X2" s="152"/>
      <c r="Y2" s="9"/>
      <c r="Z2" s="9"/>
      <c r="AA2" s="9"/>
      <c r="AB2" s="9"/>
      <c r="AC2" s="6"/>
      <c r="AD2" s="9"/>
      <c r="AE2" s="186"/>
      <c r="AF2" s="189"/>
      <c r="AG2" s="419"/>
      <c r="AH2" s="9"/>
      <c r="AI2" s="9"/>
      <c r="AJ2" s="9"/>
      <c r="AK2" s="9"/>
      <c r="AL2" s="6"/>
      <c r="AM2" s="9"/>
      <c r="AN2" s="186"/>
      <c r="AO2" s="189"/>
      <c r="AP2" s="419"/>
      <c r="AQ2" s="189"/>
    </row>
    <row r="3" spans="1:42" s="189" customFormat="1" ht="25.5" customHeight="1">
      <c r="A3" s="32"/>
      <c r="B3" s="420" t="s">
        <v>28</v>
      </c>
      <c r="C3" s="138"/>
      <c r="D3" s="138"/>
      <c r="E3" s="138"/>
      <c r="F3" s="138"/>
      <c r="G3" s="138"/>
      <c r="H3" s="33"/>
      <c r="I3" s="187"/>
      <c r="J3" s="33"/>
      <c r="K3" s="33"/>
      <c r="L3" s="33"/>
      <c r="M3" s="43" t="s">
        <v>220</v>
      </c>
      <c r="N3" s="43"/>
      <c r="O3" s="36"/>
      <c r="P3" s="188"/>
      <c r="Q3" s="33"/>
      <c r="R3" s="43"/>
      <c r="S3" s="36"/>
      <c r="T3" s="317"/>
      <c r="U3" s="36"/>
      <c r="V3" s="188"/>
      <c r="W3" s="36"/>
      <c r="X3" s="188"/>
      <c r="Y3" s="138"/>
      <c r="Z3" s="138"/>
      <c r="AA3" s="138"/>
      <c r="AB3" s="33"/>
      <c r="AC3" s="187"/>
      <c r="AD3" s="33"/>
      <c r="AE3" s="33"/>
      <c r="AF3" s="33"/>
      <c r="AG3" s="43" t="s">
        <v>220</v>
      </c>
      <c r="AH3" s="138"/>
      <c r="AI3" s="138"/>
      <c r="AJ3" s="138"/>
      <c r="AK3" s="33"/>
      <c r="AL3" s="187"/>
      <c r="AM3" s="33"/>
      <c r="AN3" s="33"/>
      <c r="AO3" s="33"/>
      <c r="AP3" s="43" t="s">
        <v>220</v>
      </c>
    </row>
    <row r="4" spans="1:42" s="189" customFormat="1" ht="13.5" customHeight="1">
      <c r="A4" s="238"/>
      <c r="B4" s="239"/>
      <c r="C4" s="240"/>
      <c r="D4" s="241"/>
      <c r="E4" s="241"/>
      <c r="F4" s="241"/>
      <c r="G4" s="241"/>
      <c r="H4" s="913" t="s">
        <v>456</v>
      </c>
      <c r="I4" s="913"/>
      <c r="J4" s="913"/>
      <c r="K4" s="913"/>
      <c r="L4" s="913"/>
      <c r="M4" s="914"/>
      <c r="N4" s="916" t="s">
        <v>466</v>
      </c>
      <c r="O4" s="917"/>
      <c r="P4" s="917"/>
      <c r="Q4" s="917"/>
      <c r="R4" s="917"/>
      <c r="S4" s="918"/>
      <c r="T4" s="919" t="s">
        <v>221</v>
      </c>
      <c r="U4" s="911"/>
      <c r="V4" s="911"/>
      <c r="W4" s="911"/>
      <c r="X4" s="912"/>
      <c r="Y4" s="241"/>
      <c r="Z4" s="241"/>
      <c r="AA4" s="241"/>
      <c r="AB4" s="913" t="s">
        <v>475</v>
      </c>
      <c r="AC4" s="913"/>
      <c r="AD4" s="913"/>
      <c r="AE4" s="913"/>
      <c r="AF4" s="913"/>
      <c r="AG4" s="914"/>
      <c r="AH4" s="241"/>
      <c r="AI4" s="241"/>
      <c r="AJ4" s="241"/>
      <c r="AK4" s="913" t="s">
        <v>506</v>
      </c>
      <c r="AL4" s="913"/>
      <c r="AM4" s="913"/>
      <c r="AN4" s="913"/>
      <c r="AO4" s="913"/>
      <c r="AP4" s="914"/>
    </row>
    <row r="5" spans="1:42" s="189" customFormat="1" ht="114.75">
      <c r="A5" s="242" t="s">
        <v>113</v>
      </c>
      <c r="B5" s="66" t="s">
        <v>223</v>
      </c>
      <c r="C5" s="66" t="s">
        <v>224</v>
      </c>
      <c r="D5" s="66" t="s">
        <v>225</v>
      </c>
      <c r="E5" s="66" t="s">
        <v>429</v>
      </c>
      <c r="F5" s="558" t="s">
        <v>529</v>
      </c>
      <c r="G5" s="66" t="s">
        <v>226</v>
      </c>
      <c r="H5" s="558" t="s">
        <v>461</v>
      </c>
      <c r="I5" s="66" t="s">
        <v>215</v>
      </c>
      <c r="J5" s="325" t="s">
        <v>297</v>
      </c>
      <c r="K5" s="66" t="s">
        <v>289</v>
      </c>
      <c r="L5" s="66" t="s">
        <v>228</v>
      </c>
      <c r="M5" s="66" t="s">
        <v>259</v>
      </c>
      <c r="N5" s="558" t="s">
        <v>460</v>
      </c>
      <c r="O5" s="66" t="s">
        <v>215</v>
      </c>
      <c r="P5" s="66" t="s">
        <v>288</v>
      </c>
      <c r="Q5" s="66" t="s">
        <v>289</v>
      </c>
      <c r="R5" s="66" t="s">
        <v>228</v>
      </c>
      <c r="S5" s="66" t="s">
        <v>259</v>
      </c>
      <c r="T5" s="356" t="s">
        <v>215</v>
      </c>
      <c r="U5" s="66" t="s">
        <v>288</v>
      </c>
      <c r="V5" s="66" t="s">
        <v>289</v>
      </c>
      <c r="W5" s="66" t="s">
        <v>228</v>
      </c>
      <c r="X5" s="66" t="s">
        <v>259</v>
      </c>
      <c r="Y5" s="66" t="s">
        <v>429</v>
      </c>
      <c r="Z5" s="558" t="s">
        <v>529</v>
      </c>
      <c r="AA5" s="66" t="s">
        <v>226</v>
      </c>
      <c r="AB5" s="558" t="s">
        <v>479</v>
      </c>
      <c r="AC5" s="66" t="s">
        <v>215</v>
      </c>
      <c r="AD5" s="66" t="s">
        <v>288</v>
      </c>
      <c r="AE5" s="66" t="s">
        <v>289</v>
      </c>
      <c r="AF5" s="66" t="s">
        <v>228</v>
      </c>
      <c r="AG5" s="66" t="s">
        <v>259</v>
      </c>
      <c r="AH5" s="66" t="s">
        <v>429</v>
      </c>
      <c r="AI5" s="558" t="s">
        <v>529</v>
      </c>
      <c r="AJ5" s="66" t="s">
        <v>226</v>
      </c>
      <c r="AK5" s="558" t="s">
        <v>526</v>
      </c>
      <c r="AL5" s="66" t="s">
        <v>215</v>
      </c>
      <c r="AM5" s="66" t="s">
        <v>288</v>
      </c>
      <c r="AN5" s="66" t="s">
        <v>289</v>
      </c>
      <c r="AO5" s="66" t="s">
        <v>228</v>
      </c>
      <c r="AP5" s="66" t="s">
        <v>259</v>
      </c>
    </row>
    <row r="6" spans="1:42" s="37" customFormat="1" ht="12.75">
      <c r="A6" s="127">
        <v>1</v>
      </c>
      <c r="B6" s="127">
        <v>2</v>
      </c>
      <c r="C6" s="127">
        <v>3</v>
      </c>
      <c r="D6" s="127">
        <v>4</v>
      </c>
      <c r="E6" s="127">
        <v>5</v>
      </c>
      <c r="F6" s="127">
        <v>6</v>
      </c>
      <c r="G6" s="127">
        <v>7</v>
      </c>
      <c r="H6" s="127">
        <v>8</v>
      </c>
      <c r="I6" s="127">
        <v>9</v>
      </c>
      <c r="J6" s="127">
        <v>10</v>
      </c>
      <c r="K6" s="127">
        <v>11</v>
      </c>
      <c r="L6" s="127">
        <v>12</v>
      </c>
      <c r="M6" s="127">
        <v>13</v>
      </c>
      <c r="N6" s="127">
        <v>14</v>
      </c>
      <c r="O6" s="127">
        <v>15</v>
      </c>
      <c r="P6" s="127">
        <v>16</v>
      </c>
      <c r="Q6" s="127">
        <v>17</v>
      </c>
      <c r="R6" s="127">
        <v>18</v>
      </c>
      <c r="S6" s="127">
        <v>19</v>
      </c>
      <c r="T6" s="358">
        <v>20</v>
      </c>
      <c r="U6" s="127">
        <v>21</v>
      </c>
      <c r="V6" s="127">
        <v>22</v>
      </c>
      <c r="W6" s="127">
        <v>23</v>
      </c>
      <c r="X6" s="127">
        <v>24</v>
      </c>
      <c r="Y6" s="127">
        <v>25</v>
      </c>
      <c r="Z6" s="127">
        <v>26</v>
      </c>
      <c r="AA6" s="127">
        <v>27</v>
      </c>
      <c r="AB6" s="127">
        <v>28</v>
      </c>
      <c r="AC6" s="127">
        <v>29</v>
      </c>
      <c r="AD6" s="127">
        <v>30</v>
      </c>
      <c r="AE6" s="127">
        <v>31</v>
      </c>
      <c r="AF6" s="127">
        <v>32</v>
      </c>
      <c r="AG6" s="127">
        <v>33</v>
      </c>
      <c r="AH6" s="127">
        <v>34</v>
      </c>
      <c r="AI6" s="127">
        <v>35</v>
      </c>
      <c r="AJ6" s="127">
        <v>36</v>
      </c>
      <c r="AK6" s="127">
        <v>37</v>
      </c>
      <c r="AL6" s="127">
        <v>38</v>
      </c>
      <c r="AM6" s="127">
        <v>39</v>
      </c>
      <c r="AN6" s="127">
        <v>40</v>
      </c>
      <c r="AO6" s="127">
        <v>41</v>
      </c>
      <c r="AP6" s="127">
        <v>42</v>
      </c>
    </row>
    <row r="7" spans="1:42" ht="14.25">
      <c r="A7" s="243" t="s">
        <v>2</v>
      </c>
      <c r="B7" s="244" t="s">
        <v>422</v>
      </c>
      <c r="C7" s="245"/>
      <c r="D7" s="245"/>
      <c r="E7" s="245"/>
      <c r="F7" s="245"/>
      <c r="G7" s="245"/>
      <c r="H7" s="245"/>
      <c r="I7" s="244"/>
      <c r="J7" s="245"/>
      <c r="K7" s="245"/>
      <c r="L7" s="245"/>
      <c r="M7" s="245"/>
      <c r="N7" s="245"/>
      <c r="O7" s="244"/>
      <c r="P7" s="245"/>
      <c r="Q7" s="245"/>
      <c r="R7" s="245"/>
      <c r="S7" s="244"/>
      <c r="T7" s="321"/>
      <c r="U7" s="244"/>
      <c r="V7" s="245"/>
      <c r="W7" s="109"/>
      <c r="X7" s="109"/>
      <c r="Y7" s="245"/>
      <c r="Z7" s="245"/>
      <c r="AA7" s="245"/>
      <c r="AB7" s="245"/>
      <c r="AC7" s="244"/>
      <c r="AD7" s="245"/>
      <c r="AE7" s="245"/>
      <c r="AF7" s="245"/>
      <c r="AG7" s="245"/>
      <c r="AH7" s="245"/>
      <c r="AI7" s="245"/>
      <c r="AJ7" s="245"/>
      <c r="AK7" s="245"/>
      <c r="AL7" s="244"/>
      <c r="AM7" s="245"/>
      <c r="AN7" s="245"/>
      <c r="AO7" s="245"/>
      <c r="AP7" s="245"/>
    </row>
    <row r="8" spans="1:42" ht="13.5">
      <c r="A8" s="231"/>
      <c r="B8" s="205" t="s">
        <v>125</v>
      </c>
      <c r="C8" s="245"/>
      <c r="D8" s="245"/>
      <c r="E8" s="245"/>
      <c r="F8" s="245"/>
      <c r="G8" s="245"/>
      <c r="H8" s="245"/>
      <c r="I8" s="205"/>
      <c r="J8" s="245"/>
      <c r="K8" s="245"/>
      <c r="L8" s="245"/>
      <c r="M8" s="245"/>
      <c r="N8" s="245"/>
      <c r="O8" s="205"/>
      <c r="P8" s="245"/>
      <c r="Q8" s="245"/>
      <c r="R8" s="245"/>
      <c r="S8" s="205"/>
      <c r="T8" s="321"/>
      <c r="U8" s="205"/>
      <c r="V8" s="245"/>
      <c r="W8" s="109"/>
      <c r="X8" s="109"/>
      <c r="Y8" s="245"/>
      <c r="Z8" s="245"/>
      <c r="AA8" s="245"/>
      <c r="AB8" s="245"/>
      <c r="AC8" s="205"/>
      <c r="AD8" s="245"/>
      <c r="AE8" s="245"/>
      <c r="AF8" s="245"/>
      <c r="AG8" s="245"/>
      <c r="AH8" s="245"/>
      <c r="AI8" s="245"/>
      <c r="AJ8" s="245"/>
      <c r="AK8" s="245"/>
      <c r="AL8" s="205"/>
      <c r="AM8" s="245"/>
      <c r="AN8" s="245"/>
      <c r="AO8" s="245"/>
      <c r="AP8" s="245"/>
    </row>
    <row r="9" spans="1:42" ht="13.5">
      <c r="A9" s="231">
        <v>1</v>
      </c>
      <c r="B9" s="104"/>
      <c r="C9" s="231"/>
      <c r="D9" s="245" t="s">
        <v>1</v>
      </c>
      <c r="E9" s="245"/>
      <c r="F9" s="245"/>
      <c r="G9" s="245" t="s">
        <v>1</v>
      </c>
      <c r="H9" s="245"/>
      <c r="I9" s="104"/>
      <c r="J9" s="231"/>
      <c r="K9" s="231"/>
      <c r="L9" s="231"/>
      <c r="M9" s="245">
        <f>J9+K9+L9</f>
        <v>0</v>
      </c>
      <c r="N9" s="245"/>
      <c r="O9" s="104"/>
      <c r="P9" s="231"/>
      <c r="Q9" s="231"/>
      <c r="R9" s="231"/>
      <c r="S9" s="245">
        <f>P9+Q9+R9</f>
        <v>0</v>
      </c>
      <c r="T9" s="321">
        <f>I9-O9</f>
        <v>0</v>
      </c>
      <c r="U9" s="245">
        <f>J9-P9</f>
        <v>0</v>
      </c>
      <c r="V9" s="245">
        <f>K9-Q9</f>
        <v>0</v>
      </c>
      <c r="W9" s="245">
        <f>L9-R9</f>
        <v>0</v>
      </c>
      <c r="X9" s="245">
        <f>U9+V9+W9</f>
        <v>0</v>
      </c>
      <c r="Y9" s="245"/>
      <c r="Z9" s="245"/>
      <c r="AA9" s="245" t="s">
        <v>1</v>
      </c>
      <c r="AB9" s="245"/>
      <c r="AC9" s="104"/>
      <c r="AD9" s="231"/>
      <c r="AE9" s="231"/>
      <c r="AF9" s="231"/>
      <c r="AG9" s="245">
        <f>AD9+AE9+AF9</f>
        <v>0</v>
      </c>
      <c r="AH9" s="245"/>
      <c r="AI9" s="245"/>
      <c r="AJ9" s="245" t="s">
        <v>1</v>
      </c>
      <c r="AK9" s="245"/>
      <c r="AL9" s="104"/>
      <c r="AM9" s="231"/>
      <c r="AN9" s="231"/>
      <c r="AO9" s="231"/>
      <c r="AP9" s="245">
        <f>AM9+AN9+AO9</f>
        <v>0</v>
      </c>
    </row>
    <row r="10" spans="1:42" ht="13.5">
      <c r="A10" s="231">
        <v>2</v>
      </c>
      <c r="B10" s="104"/>
      <c r="C10" s="231"/>
      <c r="D10" s="245" t="s">
        <v>1</v>
      </c>
      <c r="E10" s="245"/>
      <c r="F10" s="245"/>
      <c r="G10" s="245" t="s">
        <v>1</v>
      </c>
      <c r="H10" s="245"/>
      <c r="I10" s="104"/>
      <c r="J10" s="231"/>
      <c r="K10" s="231"/>
      <c r="L10" s="231"/>
      <c r="M10" s="245">
        <f>J10+K10+L10</f>
        <v>0</v>
      </c>
      <c r="N10" s="245"/>
      <c r="O10" s="104"/>
      <c r="P10" s="231"/>
      <c r="Q10" s="231"/>
      <c r="R10" s="231"/>
      <c r="S10" s="245">
        <f>P10+Q10+R10</f>
        <v>0</v>
      </c>
      <c r="T10" s="321">
        <f aca="true" t="shared" si="0" ref="T10:T60">I10-O10</f>
        <v>0</v>
      </c>
      <c r="U10" s="245">
        <f aca="true" t="shared" si="1" ref="U10:U60">J10-P10</f>
        <v>0</v>
      </c>
      <c r="V10" s="245">
        <f aca="true" t="shared" si="2" ref="V10:V60">K10-Q10</f>
        <v>0</v>
      </c>
      <c r="W10" s="245">
        <f aca="true" t="shared" si="3" ref="W10:W60">L10-R10</f>
        <v>0</v>
      </c>
      <c r="X10" s="245">
        <f aca="true" t="shared" si="4" ref="X10:X60">U10+V10+W10</f>
        <v>0</v>
      </c>
      <c r="Y10" s="245"/>
      <c r="Z10" s="245"/>
      <c r="AA10" s="245" t="s">
        <v>1</v>
      </c>
      <c r="AB10" s="245"/>
      <c r="AC10" s="104"/>
      <c r="AD10" s="231"/>
      <c r="AE10" s="231"/>
      <c r="AF10" s="231"/>
      <c r="AG10" s="245">
        <f>AD10+AE10+AF10</f>
        <v>0</v>
      </c>
      <c r="AH10" s="245"/>
      <c r="AI10" s="245"/>
      <c r="AJ10" s="245" t="s">
        <v>1</v>
      </c>
      <c r="AK10" s="245"/>
      <c r="AL10" s="104"/>
      <c r="AM10" s="231"/>
      <c r="AN10" s="231"/>
      <c r="AO10" s="231"/>
      <c r="AP10" s="245">
        <f>AM10+AN10+AO10</f>
        <v>0</v>
      </c>
    </row>
    <row r="11" spans="1:42" ht="13.5">
      <c r="A11" s="231">
        <v>3</v>
      </c>
      <c r="B11" s="104"/>
      <c r="C11" s="231"/>
      <c r="D11" s="245" t="s">
        <v>1</v>
      </c>
      <c r="E11" s="245"/>
      <c r="F11" s="245"/>
      <c r="G11" s="245" t="s">
        <v>1</v>
      </c>
      <c r="H11" s="245"/>
      <c r="I11" s="104"/>
      <c r="J11" s="231"/>
      <c r="K11" s="231"/>
      <c r="L11" s="231"/>
      <c r="M11" s="245">
        <f>J11+K11+L11</f>
        <v>0</v>
      </c>
      <c r="N11" s="245"/>
      <c r="O11" s="104"/>
      <c r="P11" s="231"/>
      <c r="Q11" s="231"/>
      <c r="R11" s="231"/>
      <c r="S11" s="245">
        <f>P11+Q11+R11</f>
        <v>0</v>
      </c>
      <c r="T11" s="321">
        <f t="shared" si="0"/>
        <v>0</v>
      </c>
      <c r="U11" s="245">
        <f t="shared" si="1"/>
        <v>0</v>
      </c>
      <c r="V11" s="245">
        <f t="shared" si="2"/>
        <v>0</v>
      </c>
      <c r="W11" s="245">
        <f t="shared" si="3"/>
        <v>0</v>
      </c>
      <c r="X11" s="245">
        <f t="shared" si="4"/>
        <v>0</v>
      </c>
      <c r="Y11" s="245"/>
      <c r="Z11" s="245"/>
      <c r="AA11" s="245" t="s">
        <v>1</v>
      </c>
      <c r="AB11" s="245"/>
      <c r="AC11" s="104"/>
      <c r="AD11" s="231"/>
      <c r="AE11" s="231"/>
      <c r="AF11" s="231"/>
      <c r="AG11" s="245">
        <f>AD11+AE11+AF11</f>
        <v>0</v>
      </c>
      <c r="AH11" s="245"/>
      <c r="AI11" s="245"/>
      <c r="AJ11" s="245" t="s">
        <v>1</v>
      </c>
      <c r="AK11" s="245"/>
      <c r="AL11" s="104"/>
      <c r="AM11" s="231"/>
      <c r="AN11" s="231"/>
      <c r="AO11" s="231"/>
      <c r="AP11" s="245">
        <f>AM11+AN11+AO11</f>
        <v>0</v>
      </c>
    </row>
    <row r="12" spans="1:42" ht="13.5">
      <c r="A12" s="231"/>
      <c r="B12" s="104"/>
      <c r="C12" s="231"/>
      <c r="D12" s="245"/>
      <c r="E12" s="245"/>
      <c r="F12" s="245"/>
      <c r="G12" s="245"/>
      <c r="H12" s="245"/>
      <c r="I12" s="104"/>
      <c r="J12" s="231"/>
      <c r="K12" s="231"/>
      <c r="L12" s="231"/>
      <c r="M12" s="245"/>
      <c r="N12" s="245"/>
      <c r="O12" s="104"/>
      <c r="P12" s="231"/>
      <c r="Q12" s="245"/>
      <c r="R12" s="245"/>
      <c r="S12" s="104"/>
      <c r="T12" s="321">
        <f t="shared" si="0"/>
        <v>0</v>
      </c>
      <c r="U12" s="245">
        <f t="shared" si="1"/>
        <v>0</v>
      </c>
      <c r="V12" s="245">
        <f t="shared" si="2"/>
        <v>0</v>
      </c>
      <c r="W12" s="245">
        <f t="shared" si="3"/>
        <v>0</v>
      </c>
      <c r="X12" s="245">
        <f t="shared" si="4"/>
        <v>0</v>
      </c>
      <c r="Y12" s="245"/>
      <c r="Z12" s="245"/>
      <c r="AA12" s="245"/>
      <c r="AB12" s="245"/>
      <c r="AC12" s="104"/>
      <c r="AD12" s="231"/>
      <c r="AE12" s="231"/>
      <c r="AF12" s="231"/>
      <c r="AG12" s="245"/>
      <c r="AH12" s="245"/>
      <c r="AI12" s="245"/>
      <c r="AJ12" s="245"/>
      <c r="AK12" s="245"/>
      <c r="AL12" s="104"/>
      <c r="AM12" s="231"/>
      <c r="AN12" s="231"/>
      <c r="AO12" s="231"/>
      <c r="AP12" s="245"/>
    </row>
    <row r="13" spans="1:42" s="248" customFormat="1" ht="14.25">
      <c r="A13" s="243"/>
      <c r="B13" s="246" t="s">
        <v>112</v>
      </c>
      <c r="C13" s="247" t="s">
        <v>1</v>
      </c>
      <c r="D13" s="247" t="s">
        <v>1</v>
      </c>
      <c r="E13" s="247" t="s">
        <v>1</v>
      </c>
      <c r="F13" s="247" t="s">
        <v>1</v>
      </c>
      <c r="G13" s="247" t="s">
        <v>1</v>
      </c>
      <c r="H13" s="247" t="s">
        <v>1</v>
      </c>
      <c r="I13" s="247">
        <f>SUM(I9:I11)</f>
        <v>0</v>
      </c>
      <c r="J13" s="247">
        <f>SUM(J9:J11)</f>
        <v>0</v>
      </c>
      <c r="K13" s="247">
        <f>SUM(K9:K11)</f>
        <v>0</v>
      </c>
      <c r="L13" s="247">
        <f>SUM(L9:L11)</f>
        <v>0</v>
      </c>
      <c r="M13" s="247">
        <f>SUM(M9:M11)</f>
        <v>0</v>
      </c>
      <c r="N13" s="247" t="s">
        <v>1</v>
      </c>
      <c r="O13" s="247">
        <f aca="true" t="shared" si="5" ref="O13:X13">SUM(O9:O11)</f>
        <v>0</v>
      </c>
      <c r="P13" s="247">
        <f t="shared" si="5"/>
        <v>0</v>
      </c>
      <c r="Q13" s="247">
        <f t="shared" si="5"/>
        <v>0</v>
      </c>
      <c r="R13" s="247">
        <f t="shared" si="5"/>
        <v>0</v>
      </c>
      <c r="S13" s="247">
        <f t="shared" si="5"/>
        <v>0</v>
      </c>
      <c r="T13" s="247">
        <f t="shared" si="5"/>
        <v>0</v>
      </c>
      <c r="U13" s="247">
        <f t="shared" si="5"/>
        <v>0</v>
      </c>
      <c r="V13" s="247">
        <f t="shared" si="5"/>
        <v>0</v>
      </c>
      <c r="W13" s="247">
        <f t="shared" si="5"/>
        <v>0</v>
      </c>
      <c r="X13" s="247">
        <f t="shared" si="5"/>
        <v>0</v>
      </c>
      <c r="Y13" s="247" t="s">
        <v>1</v>
      </c>
      <c r="Z13" s="247" t="s">
        <v>1</v>
      </c>
      <c r="AA13" s="247" t="s">
        <v>1</v>
      </c>
      <c r="AB13" s="247" t="s">
        <v>1</v>
      </c>
      <c r="AC13" s="247">
        <f>SUM(AC9:AC11)</f>
        <v>0</v>
      </c>
      <c r="AD13" s="247">
        <f>SUM(AD9:AD11)</f>
        <v>0</v>
      </c>
      <c r="AE13" s="247">
        <f>SUM(AE9:AE11)</f>
        <v>0</v>
      </c>
      <c r="AF13" s="247">
        <f>SUM(AF9:AF11)</f>
        <v>0</v>
      </c>
      <c r="AG13" s="247">
        <f>SUM(AG9:AG11)</f>
        <v>0</v>
      </c>
      <c r="AH13" s="247" t="s">
        <v>1</v>
      </c>
      <c r="AI13" s="247" t="s">
        <v>1</v>
      </c>
      <c r="AJ13" s="247" t="s">
        <v>1</v>
      </c>
      <c r="AK13" s="247" t="s">
        <v>1</v>
      </c>
      <c r="AL13" s="247">
        <f>SUM(AL9:AL11)</f>
        <v>0</v>
      </c>
      <c r="AM13" s="247">
        <f>SUM(AM9:AM11)</f>
        <v>0</v>
      </c>
      <c r="AN13" s="247">
        <f>SUM(AN9:AN11)</f>
        <v>0</v>
      </c>
      <c r="AO13" s="247">
        <f>SUM(AO9:AO11)</f>
        <v>0</v>
      </c>
      <c r="AP13" s="247">
        <f>SUM(AP9:AP11)</f>
        <v>0</v>
      </c>
    </row>
    <row r="14" spans="1:42" ht="13.5">
      <c r="A14" s="231"/>
      <c r="B14" s="246"/>
      <c r="C14" s="245"/>
      <c r="D14" s="245"/>
      <c r="E14" s="245"/>
      <c r="F14" s="245"/>
      <c r="G14" s="245"/>
      <c r="H14" s="245"/>
      <c r="I14" s="246"/>
      <c r="J14" s="246"/>
      <c r="K14" s="246"/>
      <c r="L14" s="246"/>
      <c r="M14" s="246"/>
      <c r="N14" s="245"/>
      <c r="O14" s="246"/>
      <c r="P14" s="246"/>
      <c r="Q14" s="246"/>
      <c r="R14" s="246"/>
      <c r="S14" s="246"/>
      <c r="T14" s="321"/>
      <c r="U14" s="245"/>
      <c r="V14" s="245"/>
      <c r="W14" s="245"/>
      <c r="X14" s="245"/>
      <c r="Y14" s="245"/>
      <c r="Z14" s="245"/>
      <c r="AA14" s="245"/>
      <c r="AB14" s="245"/>
      <c r="AC14" s="246"/>
      <c r="AD14" s="246"/>
      <c r="AE14" s="246"/>
      <c r="AF14" s="246"/>
      <c r="AG14" s="246"/>
      <c r="AH14" s="245"/>
      <c r="AI14" s="245"/>
      <c r="AJ14" s="245"/>
      <c r="AK14" s="245"/>
      <c r="AL14" s="246"/>
      <c r="AM14" s="246"/>
      <c r="AN14" s="246"/>
      <c r="AO14" s="246"/>
      <c r="AP14" s="246"/>
    </row>
    <row r="15" spans="1:42" ht="13.5">
      <c r="A15" s="231"/>
      <c r="B15" s="246"/>
      <c r="C15" s="245"/>
      <c r="D15" s="245"/>
      <c r="E15" s="245"/>
      <c r="F15" s="245"/>
      <c r="G15" s="245"/>
      <c r="H15" s="245"/>
      <c r="I15" s="246"/>
      <c r="J15" s="246"/>
      <c r="K15" s="246"/>
      <c r="L15" s="246"/>
      <c r="M15" s="246"/>
      <c r="N15" s="245"/>
      <c r="O15" s="246"/>
      <c r="P15" s="246"/>
      <c r="Q15" s="246"/>
      <c r="R15" s="246"/>
      <c r="S15" s="246"/>
      <c r="T15" s="321"/>
      <c r="U15" s="245"/>
      <c r="V15" s="245"/>
      <c r="W15" s="245"/>
      <c r="X15" s="245"/>
      <c r="Y15" s="245"/>
      <c r="Z15" s="245"/>
      <c r="AA15" s="245"/>
      <c r="AB15" s="245"/>
      <c r="AC15" s="246"/>
      <c r="AD15" s="246"/>
      <c r="AE15" s="246"/>
      <c r="AF15" s="246"/>
      <c r="AG15" s="246"/>
      <c r="AH15" s="245"/>
      <c r="AI15" s="245"/>
      <c r="AJ15" s="245"/>
      <c r="AK15" s="245"/>
      <c r="AL15" s="246"/>
      <c r="AM15" s="246"/>
      <c r="AN15" s="246"/>
      <c r="AO15" s="246"/>
      <c r="AP15" s="246"/>
    </row>
    <row r="16" spans="1:42" ht="40.5">
      <c r="A16" s="243" t="s">
        <v>3</v>
      </c>
      <c r="B16" s="244" t="s">
        <v>435</v>
      </c>
      <c r="C16" s="245"/>
      <c r="D16" s="245"/>
      <c r="E16" s="245"/>
      <c r="F16" s="245"/>
      <c r="G16" s="245"/>
      <c r="H16" s="245"/>
      <c r="I16" s="244"/>
      <c r="J16" s="244"/>
      <c r="K16" s="244"/>
      <c r="L16" s="244"/>
      <c r="M16" s="244"/>
      <c r="N16" s="245"/>
      <c r="O16" s="244"/>
      <c r="P16" s="244"/>
      <c r="Q16" s="244"/>
      <c r="R16" s="244"/>
      <c r="S16" s="244"/>
      <c r="T16" s="321"/>
      <c r="U16" s="245"/>
      <c r="V16" s="245"/>
      <c r="W16" s="245"/>
      <c r="X16" s="245"/>
      <c r="Y16" s="245"/>
      <c r="Z16" s="245"/>
      <c r="AA16" s="245"/>
      <c r="AB16" s="245"/>
      <c r="AC16" s="244"/>
      <c r="AD16" s="244"/>
      <c r="AE16" s="244"/>
      <c r="AF16" s="244"/>
      <c r="AG16" s="244"/>
      <c r="AH16" s="245"/>
      <c r="AI16" s="245"/>
      <c r="AJ16" s="245"/>
      <c r="AK16" s="245"/>
      <c r="AL16" s="244"/>
      <c r="AM16" s="244"/>
      <c r="AN16" s="244"/>
      <c r="AO16" s="244"/>
      <c r="AP16" s="244"/>
    </row>
    <row r="17" spans="1:42" ht="13.5">
      <c r="A17" s="231"/>
      <c r="B17" s="205" t="s">
        <v>125</v>
      </c>
      <c r="C17" s="245"/>
      <c r="D17" s="245"/>
      <c r="E17" s="245"/>
      <c r="F17" s="245"/>
      <c r="G17" s="245"/>
      <c r="H17" s="245"/>
      <c r="I17" s="205"/>
      <c r="J17" s="205"/>
      <c r="K17" s="205"/>
      <c r="L17" s="205"/>
      <c r="M17" s="205"/>
      <c r="N17" s="245"/>
      <c r="O17" s="205"/>
      <c r="P17" s="205"/>
      <c r="Q17" s="205"/>
      <c r="R17" s="205"/>
      <c r="S17" s="205"/>
      <c r="T17" s="321"/>
      <c r="U17" s="245"/>
      <c r="V17" s="245"/>
      <c r="W17" s="245"/>
      <c r="X17" s="245"/>
      <c r="Y17" s="245"/>
      <c r="Z17" s="245"/>
      <c r="AA17" s="245"/>
      <c r="AB17" s="245"/>
      <c r="AC17" s="205"/>
      <c r="AD17" s="205"/>
      <c r="AE17" s="205"/>
      <c r="AF17" s="205"/>
      <c r="AG17" s="205"/>
      <c r="AH17" s="245"/>
      <c r="AI17" s="245"/>
      <c r="AJ17" s="245"/>
      <c r="AK17" s="245"/>
      <c r="AL17" s="205"/>
      <c r="AM17" s="205"/>
      <c r="AN17" s="205"/>
      <c r="AO17" s="205"/>
      <c r="AP17" s="205"/>
    </row>
    <row r="18" spans="1:42" ht="13.5">
      <c r="A18" s="231">
        <v>1</v>
      </c>
      <c r="B18" s="249"/>
      <c r="C18" s="231"/>
      <c r="D18" s="245" t="s">
        <v>1</v>
      </c>
      <c r="E18" s="245"/>
      <c r="F18" s="245"/>
      <c r="G18" s="245" t="s">
        <v>1</v>
      </c>
      <c r="H18" s="245"/>
      <c r="I18" s="104"/>
      <c r="J18" s="231"/>
      <c r="K18" s="231"/>
      <c r="L18" s="231"/>
      <c r="M18" s="245">
        <f>J18+K18+L18</f>
        <v>0</v>
      </c>
      <c r="N18" s="245"/>
      <c r="O18" s="104"/>
      <c r="P18" s="231"/>
      <c r="Q18" s="231"/>
      <c r="R18" s="231"/>
      <c r="S18" s="245">
        <f>P18+Q18+R18</f>
        <v>0</v>
      </c>
      <c r="T18" s="321">
        <f t="shared" si="0"/>
        <v>0</v>
      </c>
      <c r="U18" s="245">
        <f t="shared" si="1"/>
        <v>0</v>
      </c>
      <c r="V18" s="245">
        <f t="shared" si="2"/>
        <v>0</v>
      </c>
      <c r="W18" s="245">
        <f t="shared" si="3"/>
        <v>0</v>
      </c>
      <c r="X18" s="245">
        <f t="shared" si="4"/>
        <v>0</v>
      </c>
      <c r="Y18" s="245"/>
      <c r="Z18" s="245"/>
      <c r="AA18" s="245" t="s">
        <v>1</v>
      </c>
      <c r="AB18" s="245"/>
      <c r="AC18" s="104"/>
      <c r="AD18" s="231"/>
      <c r="AE18" s="231"/>
      <c r="AF18" s="231"/>
      <c r="AG18" s="245">
        <f>AD18+AE18+AF18</f>
        <v>0</v>
      </c>
      <c r="AH18" s="245"/>
      <c r="AI18" s="245"/>
      <c r="AJ18" s="245" t="s">
        <v>1</v>
      </c>
      <c r="AK18" s="245"/>
      <c r="AL18" s="104"/>
      <c r="AM18" s="231"/>
      <c r="AN18" s="231"/>
      <c r="AO18" s="231"/>
      <c r="AP18" s="245">
        <f>AM18+AN18+AO18</f>
        <v>0</v>
      </c>
    </row>
    <row r="19" spans="1:42" ht="13.5">
      <c r="A19" s="231">
        <v>2</v>
      </c>
      <c r="B19" s="249"/>
      <c r="C19" s="231"/>
      <c r="D19" s="245" t="s">
        <v>1</v>
      </c>
      <c r="E19" s="245"/>
      <c r="F19" s="245"/>
      <c r="G19" s="245" t="s">
        <v>1</v>
      </c>
      <c r="H19" s="245"/>
      <c r="I19" s="104"/>
      <c r="J19" s="231"/>
      <c r="K19" s="231"/>
      <c r="L19" s="231"/>
      <c r="M19" s="245">
        <f>J19+K19+L19</f>
        <v>0</v>
      </c>
      <c r="N19" s="245"/>
      <c r="O19" s="104"/>
      <c r="P19" s="231"/>
      <c r="Q19" s="231"/>
      <c r="R19" s="231"/>
      <c r="S19" s="245">
        <f>P19+Q19+R19</f>
        <v>0</v>
      </c>
      <c r="T19" s="321">
        <f t="shared" si="0"/>
        <v>0</v>
      </c>
      <c r="U19" s="245">
        <f t="shared" si="1"/>
        <v>0</v>
      </c>
      <c r="V19" s="245">
        <f t="shared" si="2"/>
        <v>0</v>
      </c>
      <c r="W19" s="245">
        <f t="shared" si="3"/>
        <v>0</v>
      </c>
      <c r="X19" s="245">
        <f t="shared" si="4"/>
        <v>0</v>
      </c>
      <c r="Y19" s="245"/>
      <c r="Z19" s="245"/>
      <c r="AA19" s="245" t="s">
        <v>1</v>
      </c>
      <c r="AB19" s="245"/>
      <c r="AC19" s="104"/>
      <c r="AD19" s="231"/>
      <c r="AE19" s="231"/>
      <c r="AF19" s="231"/>
      <c r="AG19" s="245">
        <f>AD19+AE19+AF19</f>
        <v>0</v>
      </c>
      <c r="AH19" s="245"/>
      <c r="AI19" s="245"/>
      <c r="AJ19" s="245" t="s">
        <v>1</v>
      </c>
      <c r="AK19" s="245"/>
      <c r="AL19" s="104"/>
      <c r="AM19" s="231"/>
      <c r="AN19" s="231"/>
      <c r="AO19" s="231"/>
      <c r="AP19" s="245">
        <f>AM19+AN19+AO19</f>
        <v>0</v>
      </c>
    </row>
    <row r="20" spans="1:42" ht="13.5">
      <c r="A20" s="231">
        <v>3</v>
      </c>
      <c r="B20" s="249"/>
      <c r="C20" s="231"/>
      <c r="D20" s="245" t="s">
        <v>1</v>
      </c>
      <c r="E20" s="245"/>
      <c r="F20" s="245"/>
      <c r="G20" s="245" t="s">
        <v>1</v>
      </c>
      <c r="H20" s="245"/>
      <c r="I20" s="104"/>
      <c r="J20" s="231"/>
      <c r="K20" s="231"/>
      <c r="L20" s="231"/>
      <c r="M20" s="245">
        <f>J20+K20+L20</f>
        <v>0</v>
      </c>
      <c r="N20" s="245"/>
      <c r="O20" s="104"/>
      <c r="P20" s="231"/>
      <c r="Q20" s="231"/>
      <c r="R20" s="231"/>
      <c r="S20" s="245">
        <f>P20+Q20+R20</f>
        <v>0</v>
      </c>
      <c r="T20" s="321">
        <f t="shared" si="0"/>
        <v>0</v>
      </c>
      <c r="U20" s="245">
        <f t="shared" si="1"/>
        <v>0</v>
      </c>
      <c r="V20" s="245">
        <f t="shared" si="2"/>
        <v>0</v>
      </c>
      <c r="W20" s="245">
        <f t="shared" si="3"/>
        <v>0</v>
      </c>
      <c r="X20" s="245">
        <f t="shared" si="4"/>
        <v>0</v>
      </c>
      <c r="Y20" s="245"/>
      <c r="Z20" s="245"/>
      <c r="AA20" s="245" t="s">
        <v>1</v>
      </c>
      <c r="AB20" s="245"/>
      <c r="AC20" s="104"/>
      <c r="AD20" s="231"/>
      <c r="AE20" s="231"/>
      <c r="AF20" s="231"/>
      <c r="AG20" s="245">
        <f>AD20+AE20+AF20</f>
        <v>0</v>
      </c>
      <c r="AH20" s="245"/>
      <c r="AI20" s="245"/>
      <c r="AJ20" s="245" t="s">
        <v>1</v>
      </c>
      <c r="AK20" s="245"/>
      <c r="AL20" s="104"/>
      <c r="AM20" s="231"/>
      <c r="AN20" s="231"/>
      <c r="AO20" s="231"/>
      <c r="AP20" s="245">
        <f>AM20+AN20+AO20</f>
        <v>0</v>
      </c>
    </row>
    <row r="21" spans="1:42" ht="13.5">
      <c r="A21" s="231"/>
      <c r="B21" s="104"/>
      <c r="C21" s="231"/>
      <c r="D21" s="245"/>
      <c r="E21" s="245"/>
      <c r="F21" s="245"/>
      <c r="G21" s="245"/>
      <c r="H21" s="245"/>
      <c r="I21" s="104"/>
      <c r="J21" s="104"/>
      <c r="K21" s="104"/>
      <c r="L21" s="104"/>
      <c r="M21" s="104"/>
      <c r="N21" s="245"/>
      <c r="O21" s="104"/>
      <c r="P21" s="104"/>
      <c r="Q21" s="104"/>
      <c r="R21" s="104"/>
      <c r="S21" s="104"/>
      <c r="T21" s="321">
        <f t="shared" si="0"/>
        <v>0</v>
      </c>
      <c r="U21" s="245">
        <f t="shared" si="1"/>
        <v>0</v>
      </c>
      <c r="V21" s="245">
        <f t="shared" si="2"/>
        <v>0</v>
      </c>
      <c r="W21" s="245">
        <f t="shared" si="3"/>
        <v>0</v>
      </c>
      <c r="X21" s="245">
        <f t="shared" si="4"/>
        <v>0</v>
      </c>
      <c r="Y21" s="245"/>
      <c r="Z21" s="245"/>
      <c r="AA21" s="245"/>
      <c r="AB21" s="245"/>
      <c r="AC21" s="104"/>
      <c r="AD21" s="104"/>
      <c r="AE21" s="104"/>
      <c r="AF21" s="104"/>
      <c r="AG21" s="104"/>
      <c r="AH21" s="245"/>
      <c r="AI21" s="245"/>
      <c r="AJ21" s="245"/>
      <c r="AK21" s="245"/>
      <c r="AL21" s="104"/>
      <c r="AM21" s="104"/>
      <c r="AN21" s="104"/>
      <c r="AO21" s="104"/>
      <c r="AP21" s="104"/>
    </row>
    <row r="22" spans="1:42" s="248" customFormat="1" ht="14.25">
      <c r="A22" s="243"/>
      <c r="B22" s="246" t="s">
        <v>112</v>
      </c>
      <c r="C22" s="247" t="s">
        <v>1</v>
      </c>
      <c r="D22" s="247" t="s">
        <v>1</v>
      </c>
      <c r="E22" s="247" t="s">
        <v>1</v>
      </c>
      <c r="F22" s="247" t="s">
        <v>1</v>
      </c>
      <c r="G22" s="247" t="s">
        <v>1</v>
      </c>
      <c r="H22" s="247" t="s">
        <v>1</v>
      </c>
      <c r="I22" s="247">
        <f>SUM(I18:I20)</f>
        <v>0</v>
      </c>
      <c r="J22" s="247">
        <f>SUM(J18:J20)</f>
        <v>0</v>
      </c>
      <c r="K22" s="247">
        <f>SUM(K18:K20)</f>
        <v>0</v>
      </c>
      <c r="L22" s="247">
        <f>SUM(L18:L20)</f>
        <v>0</v>
      </c>
      <c r="M22" s="247">
        <f>SUM(M18:M20)</f>
        <v>0</v>
      </c>
      <c r="N22" s="247" t="s">
        <v>1</v>
      </c>
      <c r="O22" s="247">
        <f aca="true" t="shared" si="6" ref="O22:X22">SUM(O18:O20)</f>
        <v>0</v>
      </c>
      <c r="P22" s="247">
        <f t="shared" si="6"/>
        <v>0</v>
      </c>
      <c r="Q22" s="247">
        <f t="shared" si="6"/>
        <v>0</v>
      </c>
      <c r="R22" s="247">
        <f t="shared" si="6"/>
        <v>0</v>
      </c>
      <c r="S22" s="247">
        <f t="shared" si="6"/>
        <v>0</v>
      </c>
      <c r="T22" s="247">
        <f t="shared" si="6"/>
        <v>0</v>
      </c>
      <c r="U22" s="247">
        <f t="shared" si="6"/>
        <v>0</v>
      </c>
      <c r="V22" s="247">
        <f t="shared" si="6"/>
        <v>0</v>
      </c>
      <c r="W22" s="247">
        <f t="shared" si="6"/>
        <v>0</v>
      </c>
      <c r="X22" s="247">
        <f t="shared" si="6"/>
        <v>0</v>
      </c>
      <c r="Y22" s="247" t="s">
        <v>1</v>
      </c>
      <c r="Z22" s="247" t="s">
        <v>1</v>
      </c>
      <c r="AA22" s="247" t="s">
        <v>1</v>
      </c>
      <c r="AB22" s="247" t="s">
        <v>1</v>
      </c>
      <c r="AC22" s="247">
        <f>SUM(AC18:AC20)</f>
        <v>0</v>
      </c>
      <c r="AD22" s="247">
        <f>SUM(AD18:AD20)</f>
        <v>0</v>
      </c>
      <c r="AE22" s="247">
        <f>SUM(AE18:AE20)</f>
        <v>0</v>
      </c>
      <c r="AF22" s="247">
        <f>SUM(AF18:AF20)</f>
        <v>0</v>
      </c>
      <c r="AG22" s="247">
        <f>SUM(AG18:AG20)</f>
        <v>0</v>
      </c>
      <c r="AH22" s="247" t="s">
        <v>1</v>
      </c>
      <c r="AI22" s="247" t="s">
        <v>1</v>
      </c>
      <c r="AJ22" s="247" t="s">
        <v>1</v>
      </c>
      <c r="AK22" s="247" t="s">
        <v>1</v>
      </c>
      <c r="AL22" s="247">
        <f>SUM(AL18:AL20)</f>
        <v>0</v>
      </c>
      <c r="AM22" s="247">
        <f>SUM(AM18:AM20)</f>
        <v>0</v>
      </c>
      <c r="AN22" s="247">
        <f>SUM(AN18:AN20)</f>
        <v>0</v>
      </c>
      <c r="AO22" s="247">
        <f>SUM(AO18:AO20)</f>
        <v>0</v>
      </c>
      <c r="AP22" s="247">
        <f>SUM(AP18:AP20)</f>
        <v>0</v>
      </c>
    </row>
    <row r="23" spans="1:42" ht="13.5">
      <c r="A23" s="231"/>
      <c r="B23" s="244"/>
      <c r="C23" s="245"/>
      <c r="D23" s="245"/>
      <c r="E23" s="245"/>
      <c r="F23" s="245"/>
      <c r="G23" s="245"/>
      <c r="H23" s="245"/>
      <c r="I23" s="244"/>
      <c r="J23" s="244"/>
      <c r="K23" s="244"/>
      <c r="L23" s="244"/>
      <c r="M23" s="244"/>
      <c r="N23" s="245"/>
      <c r="O23" s="244"/>
      <c r="P23" s="244"/>
      <c r="Q23" s="244"/>
      <c r="R23" s="244"/>
      <c r="S23" s="244"/>
      <c r="T23" s="321"/>
      <c r="U23" s="245"/>
      <c r="V23" s="245"/>
      <c r="W23" s="245"/>
      <c r="X23" s="245"/>
      <c r="Y23" s="245"/>
      <c r="Z23" s="245"/>
      <c r="AA23" s="245"/>
      <c r="AB23" s="245"/>
      <c r="AC23" s="244"/>
      <c r="AD23" s="244"/>
      <c r="AE23" s="244"/>
      <c r="AF23" s="244"/>
      <c r="AG23" s="244"/>
      <c r="AH23" s="245"/>
      <c r="AI23" s="245"/>
      <c r="AJ23" s="245"/>
      <c r="AK23" s="245"/>
      <c r="AL23" s="244"/>
      <c r="AM23" s="244"/>
      <c r="AN23" s="244"/>
      <c r="AO23" s="244"/>
      <c r="AP23" s="244"/>
    </row>
    <row r="24" spans="1:42" ht="27">
      <c r="A24" s="243" t="s">
        <v>2</v>
      </c>
      <c r="B24" s="244" t="s">
        <v>239</v>
      </c>
      <c r="C24" s="245"/>
      <c r="D24" s="245"/>
      <c r="E24" s="245"/>
      <c r="F24" s="245"/>
      <c r="G24" s="245"/>
      <c r="H24" s="245"/>
      <c r="I24" s="244"/>
      <c r="J24" s="244"/>
      <c r="K24" s="244"/>
      <c r="L24" s="244"/>
      <c r="M24" s="244"/>
      <c r="N24" s="245"/>
      <c r="O24" s="244"/>
      <c r="P24" s="244"/>
      <c r="Q24" s="244"/>
      <c r="R24" s="244"/>
      <c r="S24" s="244"/>
      <c r="T24" s="321"/>
      <c r="U24" s="245"/>
      <c r="V24" s="245"/>
      <c r="W24" s="245"/>
      <c r="X24" s="245"/>
      <c r="Y24" s="245"/>
      <c r="Z24" s="245"/>
      <c r="AA24" s="245"/>
      <c r="AB24" s="245"/>
      <c r="AC24" s="244"/>
      <c r="AD24" s="244"/>
      <c r="AE24" s="244"/>
      <c r="AF24" s="244"/>
      <c r="AG24" s="244"/>
      <c r="AH24" s="245"/>
      <c r="AI24" s="245"/>
      <c r="AJ24" s="245"/>
      <c r="AK24" s="245"/>
      <c r="AL24" s="244"/>
      <c r="AM24" s="244"/>
      <c r="AN24" s="244"/>
      <c r="AO24" s="244"/>
      <c r="AP24" s="244"/>
    </row>
    <row r="25" spans="1:42" ht="13.5">
      <c r="A25" s="231"/>
      <c r="B25" s="205" t="s">
        <v>125</v>
      </c>
      <c r="C25" s="245"/>
      <c r="D25" s="245"/>
      <c r="E25" s="245"/>
      <c r="F25" s="245"/>
      <c r="G25" s="245"/>
      <c r="H25" s="245"/>
      <c r="I25" s="205"/>
      <c r="J25" s="205"/>
      <c r="K25" s="205"/>
      <c r="L25" s="205"/>
      <c r="M25" s="205"/>
      <c r="N25" s="245"/>
      <c r="O25" s="205"/>
      <c r="P25" s="205"/>
      <c r="Q25" s="205"/>
      <c r="R25" s="205"/>
      <c r="S25" s="205"/>
      <c r="T25" s="321"/>
      <c r="U25" s="245"/>
      <c r="V25" s="245"/>
      <c r="W25" s="245"/>
      <c r="X25" s="245"/>
      <c r="Y25" s="245"/>
      <c r="Z25" s="245"/>
      <c r="AA25" s="245"/>
      <c r="AB25" s="245"/>
      <c r="AC25" s="205"/>
      <c r="AD25" s="205"/>
      <c r="AE25" s="205"/>
      <c r="AF25" s="205"/>
      <c r="AG25" s="205"/>
      <c r="AH25" s="245"/>
      <c r="AI25" s="245"/>
      <c r="AJ25" s="245"/>
      <c r="AK25" s="245"/>
      <c r="AL25" s="205"/>
      <c r="AM25" s="205"/>
      <c r="AN25" s="205"/>
      <c r="AO25" s="205"/>
      <c r="AP25" s="205"/>
    </row>
    <row r="26" spans="1:42" ht="13.5">
      <c r="A26" s="231"/>
      <c r="B26" s="205" t="s">
        <v>230</v>
      </c>
      <c r="C26" s="245"/>
      <c r="D26" s="245"/>
      <c r="E26" s="245"/>
      <c r="F26" s="245"/>
      <c r="G26" s="245"/>
      <c r="H26" s="245"/>
      <c r="I26" s="205"/>
      <c r="J26" s="205"/>
      <c r="K26" s="205"/>
      <c r="L26" s="205"/>
      <c r="M26" s="205"/>
      <c r="N26" s="245"/>
      <c r="O26" s="205"/>
      <c r="P26" s="205"/>
      <c r="Q26" s="205"/>
      <c r="R26" s="205"/>
      <c r="S26" s="205"/>
      <c r="T26" s="321"/>
      <c r="U26" s="245"/>
      <c r="V26" s="245"/>
      <c r="W26" s="245"/>
      <c r="X26" s="245"/>
      <c r="Y26" s="245"/>
      <c r="Z26" s="245"/>
      <c r="AA26" s="245"/>
      <c r="AB26" s="245"/>
      <c r="AC26" s="205"/>
      <c r="AD26" s="205"/>
      <c r="AE26" s="205"/>
      <c r="AF26" s="205"/>
      <c r="AG26" s="205"/>
      <c r="AH26" s="245"/>
      <c r="AI26" s="245"/>
      <c r="AJ26" s="245"/>
      <c r="AK26" s="245"/>
      <c r="AL26" s="205"/>
      <c r="AM26" s="205"/>
      <c r="AN26" s="205"/>
      <c r="AO26" s="205"/>
      <c r="AP26" s="205"/>
    </row>
    <row r="27" spans="1:42" ht="13.5">
      <c r="A27" s="231"/>
      <c r="B27" s="205" t="s">
        <v>231</v>
      </c>
      <c r="C27" s="245"/>
      <c r="D27" s="245"/>
      <c r="E27" s="245"/>
      <c r="F27" s="245"/>
      <c r="G27" s="245"/>
      <c r="H27" s="245"/>
      <c r="I27" s="205"/>
      <c r="J27" s="205"/>
      <c r="K27" s="205"/>
      <c r="L27" s="205"/>
      <c r="M27" s="205"/>
      <c r="N27" s="245"/>
      <c r="O27" s="205"/>
      <c r="P27" s="205"/>
      <c r="Q27" s="205"/>
      <c r="R27" s="205"/>
      <c r="S27" s="205"/>
      <c r="T27" s="321"/>
      <c r="U27" s="245"/>
      <c r="V27" s="245"/>
      <c r="W27" s="245"/>
      <c r="X27" s="245"/>
      <c r="Y27" s="245"/>
      <c r="Z27" s="245"/>
      <c r="AA27" s="245"/>
      <c r="AB27" s="245"/>
      <c r="AC27" s="205"/>
      <c r="AD27" s="205"/>
      <c r="AE27" s="205"/>
      <c r="AF27" s="205"/>
      <c r="AG27" s="205"/>
      <c r="AH27" s="245"/>
      <c r="AI27" s="245"/>
      <c r="AJ27" s="245"/>
      <c r="AK27" s="245"/>
      <c r="AL27" s="205"/>
      <c r="AM27" s="205"/>
      <c r="AN27" s="205"/>
      <c r="AO27" s="205"/>
      <c r="AP27" s="205"/>
    </row>
    <row r="28" spans="1:42" ht="13.5">
      <c r="A28" s="231">
        <v>1</v>
      </c>
      <c r="B28" s="104"/>
      <c r="C28" s="231"/>
      <c r="D28" s="245"/>
      <c r="E28" s="245"/>
      <c r="F28" s="245"/>
      <c r="G28" s="245"/>
      <c r="H28" s="245"/>
      <c r="I28" s="104"/>
      <c r="J28" s="231"/>
      <c r="K28" s="231"/>
      <c r="L28" s="231"/>
      <c r="M28" s="245">
        <f>J28+K28+L28</f>
        <v>0</v>
      </c>
      <c r="N28" s="245"/>
      <c r="O28" s="104"/>
      <c r="P28" s="231"/>
      <c r="Q28" s="231"/>
      <c r="R28" s="231"/>
      <c r="S28" s="245">
        <f>P28+Q28+R28</f>
        <v>0</v>
      </c>
      <c r="T28" s="321">
        <f t="shared" si="0"/>
        <v>0</v>
      </c>
      <c r="U28" s="245">
        <f t="shared" si="1"/>
        <v>0</v>
      </c>
      <c r="V28" s="245">
        <f t="shared" si="2"/>
        <v>0</v>
      </c>
      <c r="W28" s="245">
        <f t="shared" si="3"/>
        <v>0</v>
      </c>
      <c r="X28" s="245">
        <f t="shared" si="4"/>
        <v>0</v>
      </c>
      <c r="Y28" s="245"/>
      <c r="Z28" s="245"/>
      <c r="AA28" s="245"/>
      <c r="AB28" s="245"/>
      <c r="AC28" s="104"/>
      <c r="AD28" s="231"/>
      <c r="AE28" s="231"/>
      <c r="AF28" s="231"/>
      <c r="AG28" s="245">
        <f>AD28+AE28+AF28</f>
        <v>0</v>
      </c>
      <c r="AH28" s="245"/>
      <c r="AI28" s="245"/>
      <c r="AJ28" s="245"/>
      <c r="AK28" s="245"/>
      <c r="AL28" s="104"/>
      <c r="AM28" s="231"/>
      <c r="AN28" s="231"/>
      <c r="AO28" s="231"/>
      <c r="AP28" s="245">
        <f>AM28+AN28+AO28</f>
        <v>0</v>
      </c>
    </row>
    <row r="29" spans="1:42" ht="13.5">
      <c r="A29" s="231">
        <v>2</v>
      </c>
      <c r="B29" s="104"/>
      <c r="C29" s="231"/>
      <c r="D29" s="245"/>
      <c r="E29" s="245"/>
      <c r="F29" s="245"/>
      <c r="G29" s="245"/>
      <c r="H29" s="245"/>
      <c r="I29" s="104"/>
      <c r="J29" s="231"/>
      <c r="K29" s="231"/>
      <c r="L29" s="231"/>
      <c r="M29" s="245">
        <f>J29+K29+L29</f>
        <v>0</v>
      </c>
      <c r="N29" s="245"/>
      <c r="O29" s="104"/>
      <c r="P29" s="231"/>
      <c r="Q29" s="231"/>
      <c r="R29" s="231"/>
      <c r="S29" s="245">
        <f>P29+Q29+R29</f>
        <v>0</v>
      </c>
      <c r="T29" s="321">
        <f t="shared" si="0"/>
        <v>0</v>
      </c>
      <c r="U29" s="245">
        <f t="shared" si="1"/>
        <v>0</v>
      </c>
      <c r="V29" s="245">
        <f t="shared" si="2"/>
        <v>0</v>
      </c>
      <c r="W29" s="245">
        <f t="shared" si="3"/>
        <v>0</v>
      </c>
      <c r="X29" s="245">
        <f t="shared" si="4"/>
        <v>0</v>
      </c>
      <c r="Y29" s="245"/>
      <c r="Z29" s="245"/>
      <c r="AA29" s="245"/>
      <c r="AB29" s="245"/>
      <c r="AC29" s="104"/>
      <c r="AD29" s="231"/>
      <c r="AE29" s="231"/>
      <c r="AF29" s="231"/>
      <c r="AG29" s="245">
        <f>AD29+AE29+AF29</f>
        <v>0</v>
      </c>
      <c r="AH29" s="245"/>
      <c r="AI29" s="245"/>
      <c r="AJ29" s="245"/>
      <c r="AK29" s="245"/>
      <c r="AL29" s="104"/>
      <c r="AM29" s="231"/>
      <c r="AN29" s="231"/>
      <c r="AO29" s="231"/>
      <c r="AP29" s="245">
        <f>AM29+AN29+AO29</f>
        <v>0</v>
      </c>
    </row>
    <row r="30" spans="1:42" ht="13.5">
      <c r="A30" s="231">
        <v>3</v>
      </c>
      <c r="B30" s="246"/>
      <c r="C30" s="231"/>
      <c r="D30" s="245"/>
      <c r="E30" s="245"/>
      <c r="F30" s="245"/>
      <c r="G30" s="245"/>
      <c r="H30" s="245"/>
      <c r="I30" s="104"/>
      <c r="J30" s="231"/>
      <c r="K30" s="231"/>
      <c r="L30" s="231"/>
      <c r="M30" s="245">
        <f>J30+K30+L30</f>
        <v>0</v>
      </c>
      <c r="N30" s="245"/>
      <c r="O30" s="104"/>
      <c r="P30" s="231"/>
      <c r="Q30" s="231"/>
      <c r="R30" s="231"/>
      <c r="S30" s="245">
        <f>P30+Q30+R30</f>
        <v>0</v>
      </c>
      <c r="T30" s="321">
        <f t="shared" si="0"/>
        <v>0</v>
      </c>
      <c r="U30" s="245">
        <f t="shared" si="1"/>
        <v>0</v>
      </c>
      <c r="V30" s="245">
        <f t="shared" si="2"/>
        <v>0</v>
      </c>
      <c r="W30" s="245">
        <f t="shared" si="3"/>
        <v>0</v>
      </c>
      <c r="X30" s="245">
        <f t="shared" si="4"/>
        <v>0</v>
      </c>
      <c r="Y30" s="245"/>
      <c r="Z30" s="245"/>
      <c r="AA30" s="245"/>
      <c r="AB30" s="245"/>
      <c r="AC30" s="104"/>
      <c r="AD30" s="231"/>
      <c r="AE30" s="231"/>
      <c r="AF30" s="231"/>
      <c r="AG30" s="245">
        <f>AD30+AE30+AF30</f>
        <v>0</v>
      </c>
      <c r="AH30" s="245"/>
      <c r="AI30" s="245"/>
      <c r="AJ30" s="245"/>
      <c r="AK30" s="245"/>
      <c r="AL30" s="104"/>
      <c r="AM30" s="231"/>
      <c r="AN30" s="231"/>
      <c r="AO30" s="231"/>
      <c r="AP30" s="245">
        <f>AM30+AN30+AO30</f>
        <v>0</v>
      </c>
    </row>
    <row r="31" spans="1:42" s="248" customFormat="1" ht="27">
      <c r="A31" s="243"/>
      <c r="B31" s="251" t="s">
        <v>232</v>
      </c>
      <c r="C31" s="247" t="s">
        <v>1</v>
      </c>
      <c r="D31" s="247" t="s">
        <v>1</v>
      </c>
      <c r="E31" s="247" t="s">
        <v>1</v>
      </c>
      <c r="F31" s="247" t="s">
        <v>1</v>
      </c>
      <c r="G31" s="247" t="s">
        <v>1</v>
      </c>
      <c r="H31" s="247" t="s">
        <v>1</v>
      </c>
      <c r="I31" s="247">
        <f>SUM(I28:I30)</f>
        <v>0</v>
      </c>
      <c r="J31" s="247">
        <f>SUM(J28:J30)</f>
        <v>0</v>
      </c>
      <c r="K31" s="247">
        <f>SUM(K28:K30)</f>
        <v>0</v>
      </c>
      <c r="L31" s="247">
        <f>SUM(L28:L30)</f>
        <v>0</v>
      </c>
      <c r="M31" s="247">
        <f>SUM(M28:M30)</f>
        <v>0</v>
      </c>
      <c r="N31" s="247" t="s">
        <v>1</v>
      </c>
      <c r="O31" s="247">
        <f>SUM(O28:O30)</f>
        <v>0</v>
      </c>
      <c r="P31" s="247">
        <f>SUM(P28:P30)</f>
        <v>0</v>
      </c>
      <c r="Q31" s="247">
        <f>SUM(Q28:Q30)</f>
        <v>0</v>
      </c>
      <c r="R31" s="247">
        <f>SUM(R28:R30)</f>
        <v>0</v>
      </c>
      <c r="S31" s="247">
        <f aca="true" t="shared" si="7" ref="S31:X31">SUM(S28:S30)</f>
        <v>0</v>
      </c>
      <c r="T31" s="247">
        <f t="shared" si="7"/>
        <v>0</v>
      </c>
      <c r="U31" s="247">
        <f t="shared" si="7"/>
        <v>0</v>
      </c>
      <c r="V31" s="247">
        <f t="shared" si="7"/>
        <v>0</v>
      </c>
      <c r="W31" s="247">
        <f t="shared" si="7"/>
        <v>0</v>
      </c>
      <c r="X31" s="247">
        <f t="shared" si="7"/>
        <v>0</v>
      </c>
      <c r="Y31" s="247" t="s">
        <v>1</v>
      </c>
      <c r="Z31" s="247" t="s">
        <v>1</v>
      </c>
      <c r="AA31" s="247" t="s">
        <v>1</v>
      </c>
      <c r="AB31" s="247" t="s">
        <v>1</v>
      </c>
      <c r="AC31" s="247">
        <f>SUM(AC28:AC30)</f>
        <v>0</v>
      </c>
      <c r="AD31" s="247">
        <f>SUM(AD28:AD30)</f>
        <v>0</v>
      </c>
      <c r="AE31" s="247">
        <f>SUM(AE28:AE30)</f>
        <v>0</v>
      </c>
      <c r="AF31" s="247">
        <f>SUM(AF28:AF30)</f>
        <v>0</v>
      </c>
      <c r="AG31" s="247">
        <f>SUM(AG28:AG30)</f>
        <v>0</v>
      </c>
      <c r="AH31" s="247" t="s">
        <v>1</v>
      </c>
      <c r="AI31" s="247" t="s">
        <v>1</v>
      </c>
      <c r="AJ31" s="247" t="s">
        <v>1</v>
      </c>
      <c r="AK31" s="247" t="s">
        <v>1</v>
      </c>
      <c r="AL31" s="247">
        <f>SUM(AL28:AL30)</f>
        <v>0</v>
      </c>
      <c r="AM31" s="247">
        <f>SUM(AM28:AM30)</f>
        <v>0</v>
      </c>
      <c r="AN31" s="247">
        <f>SUM(AN28:AN30)</f>
        <v>0</v>
      </c>
      <c r="AO31" s="247">
        <f>SUM(AO28:AO30)</f>
        <v>0</v>
      </c>
      <c r="AP31" s="247">
        <f>SUM(AP28:AP30)</f>
        <v>0</v>
      </c>
    </row>
    <row r="32" spans="1:42" ht="13.5">
      <c r="A32" s="231"/>
      <c r="B32" s="205" t="s">
        <v>231</v>
      </c>
      <c r="C32" s="245"/>
      <c r="D32" s="245"/>
      <c r="E32" s="245"/>
      <c r="F32" s="245"/>
      <c r="G32" s="245"/>
      <c r="H32" s="245"/>
      <c r="I32" s="205"/>
      <c r="J32" s="205"/>
      <c r="K32" s="205"/>
      <c r="L32" s="205"/>
      <c r="M32" s="205"/>
      <c r="N32" s="245"/>
      <c r="O32" s="205"/>
      <c r="P32" s="205"/>
      <c r="Q32" s="205"/>
      <c r="R32" s="205"/>
      <c r="S32" s="205"/>
      <c r="T32" s="321"/>
      <c r="U32" s="245"/>
      <c r="V32" s="245"/>
      <c r="W32" s="245"/>
      <c r="X32" s="245"/>
      <c r="Y32" s="245"/>
      <c r="Z32" s="245"/>
      <c r="AA32" s="245"/>
      <c r="AB32" s="245"/>
      <c r="AC32" s="205"/>
      <c r="AD32" s="205"/>
      <c r="AE32" s="205"/>
      <c r="AF32" s="205"/>
      <c r="AG32" s="205"/>
      <c r="AH32" s="245"/>
      <c r="AI32" s="245"/>
      <c r="AJ32" s="245"/>
      <c r="AK32" s="245"/>
      <c r="AL32" s="205"/>
      <c r="AM32" s="205"/>
      <c r="AN32" s="205"/>
      <c r="AO32" s="205"/>
      <c r="AP32" s="205"/>
    </row>
    <row r="33" spans="1:42" ht="13.5">
      <c r="A33" s="231">
        <v>1</v>
      </c>
      <c r="B33" s="104"/>
      <c r="C33" s="231"/>
      <c r="D33" s="245"/>
      <c r="E33" s="245"/>
      <c r="F33" s="245"/>
      <c r="G33" s="245"/>
      <c r="H33" s="245"/>
      <c r="I33" s="104"/>
      <c r="J33" s="231"/>
      <c r="K33" s="231"/>
      <c r="L33" s="231"/>
      <c r="M33" s="245">
        <f>J33+K33+L33</f>
        <v>0</v>
      </c>
      <c r="N33" s="245"/>
      <c r="O33" s="104"/>
      <c r="P33" s="231"/>
      <c r="Q33" s="231"/>
      <c r="R33" s="231"/>
      <c r="S33" s="245">
        <f>P33+Q33+R33</f>
        <v>0</v>
      </c>
      <c r="T33" s="321">
        <f t="shared" si="0"/>
        <v>0</v>
      </c>
      <c r="U33" s="245">
        <f t="shared" si="1"/>
        <v>0</v>
      </c>
      <c r="V33" s="245">
        <f t="shared" si="2"/>
        <v>0</v>
      </c>
      <c r="W33" s="245">
        <f t="shared" si="3"/>
        <v>0</v>
      </c>
      <c r="X33" s="245">
        <f t="shared" si="4"/>
        <v>0</v>
      </c>
      <c r="Y33" s="245"/>
      <c r="Z33" s="245"/>
      <c r="AA33" s="245"/>
      <c r="AB33" s="245"/>
      <c r="AC33" s="104"/>
      <c r="AD33" s="231"/>
      <c r="AE33" s="231"/>
      <c r="AF33" s="231"/>
      <c r="AG33" s="245">
        <f>AD33+AE33+AF33</f>
        <v>0</v>
      </c>
      <c r="AH33" s="245"/>
      <c r="AI33" s="245"/>
      <c r="AJ33" s="245"/>
      <c r="AK33" s="245"/>
      <c r="AL33" s="104"/>
      <c r="AM33" s="231"/>
      <c r="AN33" s="231"/>
      <c r="AO33" s="231"/>
      <c r="AP33" s="245">
        <f>AM33+AN33+AO33</f>
        <v>0</v>
      </c>
    </row>
    <row r="34" spans="1:42" ht="13.5">
      <c r="A34" s="231">
        <v>2</v>
      </c>
      <c r="B34" s="104"/>
      <c r="C34" s="231"/>
      <c r="D34" s="245"/>
      <c r="E34" s="245"/>
      <c r="F34" s="245"/>
      <c r="G34" s="245"/>
      <c r="H34" s="245"/>
      <c r="I34" s="104"/>
      <c r="J34" s="231"/>
      <c r="K34" s="231"/>
      <c r="L34" s="231"/>
      <c r="M34" s="245">
        <f>J34+K34+L34</f>
        <v>0</v>
      </c>
      <c r="N34" s="245"/>
      <c r="O34" s="104"/>
      <c r="P34" s="231"/>
      <c r="Q34" s="231"/>
      <c r="R34" s="231"/>
      <c r="S34" s="245">
        <f>P34+Q34+R34</f>
        <v>0</v>
      </c>
      <c r="T34" s="321">
        <f t="shared" si="0"/>
        <v>0</v>
      </c>
      <c r="U34" s="245">
        <f t="shared" si="1"/>
        <v>0</v>
      </c>
      <c r="V34" s="245">
        <f t="shared" si="2"/>
        <v>0</v>
      </c>
      <c r="W34" s="245">
        <f t="shared" si="3"/>
        <v>0</v>
      </c>
      <c r="X34" s="245">
        <f t="shared" si="4"/>
        <v>0</v>
      </c>
      <c r="Y34" s="245"/>
      <c r="Z34" s="245"/>
      <c r="AA34" s="245"/>
      <c r="AB34" s="245"/>
      <c r="AC34" s="104"/>
      <c r="AD34" s="231"/>
      <c r="AE34" s="231"/>
      <c r="AF34" s="231"/>
      <c r="AG34" s="245">
        <f>AD34+AE34+AF34</f>
        <v>0</v>
      </c>
      <c r="AH34" s="245"/>
      <c r="AI34" s="245"/>
      <c r="AJ34" s="245"/>
      <c r="AK34" s="245"/>
      <c r="AL34" s="104"/>
      <c r="AM34" s="231"/>
      <c r="AN34" s="231"/>
      <c r="AO34" s="231"/>
      <c r="AP34" s="245">
        <f>AM34+AN34+AO34</f>
        <v>0</v>
      </c>
    </row>
    <row r="35" spans="1:42" ht="13.5">
      <c r="A35" s="231">
        <v>3</v>
      </c>
      <c r="B35" s="246"/>
      <c r="C35" s="231"/>
      <c r="D35" s="245"/>
      <c r="E35" s="245"/>
      <c r="F35" s="245"/>
      <c r="G35" s="245"/>
      <c r="H35" s="245"/>
      <c r="I35" s="104"/>
      <c r="J35" s="231"/>
      <c r="K35" s="231"/>
      <c r="L35" s="231"/>
      <c r="M35" s="245">
        <f>J35+K35+L35</f>
        <v>0</v>
      </c>
      <c r="N35" s="245"/>
      <c r="O35" s="104"/>
      <c r="P35" s="231"/>
      <c r="Q35" s="231"/>
      <c r="R35" s="231"/>
      <c r="S35" s="245">
        <f>P35+Q35+R35</f>
        <v>0</v>
      </c>
      <c r="T35" s="321">
        <f t="shared" si="0"/>
        <v>0</v>
      </c>
      <c r="U35" s="245">
        <f t="shared" si="1"/>
        <v>0</v>
      </c>
      <c r="V35" s="245">
        <f t="shared" si="2"/>
        <v>0</v>
      </c>
      <c r="W35" s="245">
        <f t="shared" si="3"/>
        <v>0</v>
      </c>
      <c r="X35" s="245">
        <f t="shared" si="4"/>
        <v>0</v>
      </c>
      <c r="Y35" s="245"/>
      <c r="Z35" s="245"/>
      <c r="AA35" s="245"/>
      <c r="AB35" s="245"/>
      <c r="AC35" s="104"/>
      <c r="AD35" s="231"/>
      <c r="AE35" s="231"/>
      <c r="AF35" s="231"/>
      <c r="AG35" s="245">
        <f>AD35+AE35+AF35</f>
        <v>0</v>
      </c>
      <c r="AH35" s="245"/>
      <c r="AI35" s="245"/>
      <c r="AJ35" s="245"/>
      <c r="AK35" s="245"/>
      <c r="AL35" s="104"/>
      <c r="AM35" s="231"/>
      <c r="AN35" s="231"/>
      <c r="AO35" s="231"/>
      <c r="AP35" s="245">
        <f>AM35+AN35+AO35</f>
        <v>0</v>
      </c>
    </row>
    <row r="36" spans="1:42" s="248" customFormat="1" ht="27">
      <c r="A36" s="243"/>
      <c r="B36" s="251" t="s">
        <v>232</v>
      </c>
      <c r="C36" s="247" t="s">
        <v>1</v>
      </c>
      <c r="D36" s="247" t="s">
        <v>1</v>
      </c>
      <c r="E36" s="247" t="s">
        <v>1</v>
      </c>
      <c r="F36" s="247" t="s">
        <v>1</v>
      </c>
      <c r="G36" s="247" t="s">
        <v>1</v>
      </c>
      <c r="H36" s="247" t="s">
        <v>1</v>
      </c>
      <c r="I36" s="247">
        <f>SUM(I33:I35)</f>
        <v>0</v>
      </c>
      <c r="J36" s="247">
        <f>SUM(J33:J35)</f>
        <v>0</v>
      </c>
      <c r="K36" s="247">
        <f>SUM(K33:K35)</f>
        <v>0</v>
      </c>
      <c r="L36" s="247">
        <f>SUM(L33:L35)</f>
        <v>0</v>
      </c>
      <c r="M36" s="247">
        <f>SUM(M33:M35)</f>
        <v>0</v>
      </c>
      <c r="N36" s="247" t="s">
        <v>1</v>
      </c>
      <c r="O36" s="247">
        <f>SUM(O33:O35)</f>
        <v>0</v>
      </c>
      <c r="P36" s="247">
        <f>SUM(P33:P35)</f>
        <v>0</v>
      </c>
      <c r="Q36" s="247">
        <f>SUM(Q33:Q35)</f>
        <v>0</v>
      </c>
      <c r="R36" s="247">
        <f>SUM(R33:R35)</f>
        <v>0</v>
      </c>
      <c r="S36" s="247">
        <f>SUM(S33:S35)</f>
        <v>0</v>
      </c>
      <c r="T36" s="321">
        <f t="shared" si="0"/>
        <v>0</v>
      </c>
      <c r="U36" s="245">
        <f t="shared" si="1"/>
        <v>0</v>
      </c>
      <c r="V36" s="245">
        <f t="shared" si="2"/>
        <v>0</v>
      </c>
      <c r="W36" s="245">
        <f t="shared" si="3"/>
        <v>0</v>
      </c>
      <c r="X36" s="245">
        <f t="shared" si="4"/>
        <v>0</v>
      </c>
      <c r="Y36" s="247" t="s">
        <v>1</v>
      </c>
      <c r="Z36" s="247" t="s">
        <v>1</v>
      </c>
      <c r="AA36" s="247" t="s">
        <v>1</v>
      </c>
      <c r="AB36" s="247" t="s">
        <v>1</v>
      </c>
      <c r="AC36" s="247">
        <f>SUM(AC33:AC35)</f>
        <v>0</v>
      </c>
      <c r="AD36" s="247">
        <f>SUM(AD33:AD35)</f>
        <v>0</v>
      </c>
      <c r="AE36" s="247">
        <f>SUM(AE33:AE35)</f>
        <v>0</v>
      </c>
      <c r="AF36" s="247">
        <f>SUM(AF33:AF35)</f>
        <v>0</v>
      </c>
      <c r="AG36" s="247">
        <f>SUM(AG33:AG35)</f>
        <v>0</v>
      </c>
      <c r="AH36" s="247" t="s">
        <v>1</v>
      </c>
      <c r="AI36" s="247" t="s">
        <v>1</v>
      </c>
      <c r="AJ36" s="247" t="s">
        <v>1</v>
      </c>
      <c r="AK36" s="247" t="s">
        <v>1</v>
      </c>
      <c r="AL36" s="247">
        <f>SUM(AL33:AL35)</f>
        <v>0</v>
      </c>
      <c r="AM36" s="247">
        <f>SUM(AM33:AM35)</f>
        <v>0</v>
      </c>
      <c r="AN36" s="247">
        <f>SUM(AN33:AN35)</f>
        <v>0</v>
      </c>
      <c r="AO36" s="247">
        <f>SUM(AO33:AO35)</f>
        <v>0</v>
      </c>
      <c r="AP36" s="247">
        <f>SUM(AP33:AP35)</f>
        <v>0</v>
      </c>
    </row>
    <row r="37" spans="1:42" s="248" customFormat="1" ht="27">
      <c r="A37" s="243"/>
      <c r="B37" s="251" t="s">
        <v>240</v>
      </c>
      <c r="C37" s="247" t="s">
        <v>1</v>
      </c>
      <c r="D37" s="247" t="s">
        <v>1</v>
      </c>
      <c r="E37" s="247" t="s">
        <v>1</v>
      </c>
      <c r="F37" s="247" t="s">
        <v>1</v>
      </c>
      <c r="G37" s="247" t="s">
        <v>1</v>
      </c>
      <c r="H37" s="247" t="s">
        <v>1</v>
      </c>
      <c r="I37" s="247">
        <f>I31+I36</f>
        <v>0</v>
      </c>
      <c r="J37" s="247">
        <f>J31+J36</f>
        <v>0</v>
      </c>
      <c r="K37" s="247">
        <f>K31+K36</f>
        <v>0</v>
      </c>
      <c r="L37" s="247">
        <f>L31+L36</f>
        <v>0</v>
      </c>
      <c r="M37" s="247">
        <f>M31+M36</f>
        <v>0</v>
      </c>
      <c r="N37" s="247" t="s">
        <v>1</v>
      </c>
      <c r="O37" s="247">
        <f>O31+O36</f>
        <v>0</v>
      </c>
      <c r="P37" s="247">
        <f>P31+P36</f>
        <v>0</v>
      </c>
      <c r="Q37" s="247">
        <f>Q31+Q36</f>
        <v>0</v>
      </c>
      <c r="R37" s="247">
        <f>R31+R36</f>
        <v>0</v>
      </c>
      <c r="S37" s="247">
        <f>S31+S36</f>
        <v>0</v>
      </c>
      <c r="T37" s="321">
        <f t="shared" si="0"/>
        <v>0</v>
      </c>
      <c r="U37" s="245">
        <f t="shared" si="1"/>
        <v>0</v>
      </c>
      <c r="V37" s="245">
        <f t="shared" si="2"/>
        <v>0</v>
      </c>
      <c r="W37" s="245">
        <f t="shared" si="3"/>
        <v>0</v>
      </c>
      <c r="X37" s="245">
        <f t="shared" si="4"/>
        <v>0</v>
      </c>
      <c r="Y37" s="247" t="s">
        <v>1</v>
      </c>
      <c r="Z37" s="247" t="s">
        <v>1</v>
      </c>
      <c r="AA37" s="247" t="s">
        <v>1</v>
      </c>
      <c r="AB37" s="247" t="s">
        <v>1</v>
      </c>
      <c r="AC37" s="247">
        <f>AC31+AC36</f>
        <v>0</v>
      </c>
      <c r="AD37" s="247">
        <f>AD31+AD36</f>
        <v>0</v>
      </c>
      <c r="AE37" s="247">
        <f>AE31+AE36</f>
        <v>0</v>
      </c>
      <c r="AF37" s="247">
        <f>AF31+AF36</f>
        <v>0</v>
      </c>
      <c r="AG37" s="247">
        <f>AG31+AG36</f>
        <v>0</v>
      </c>
      <c r="AH37" s="247" t="s">
        <v>1</v>
      </c>
      <c r="AI37" s="247" t="s">
        <v>1</v>
      </c>
      <c r="AJ37" s="247" t="s">
        <v>1</v>
      </c>
      <c r="AK37" s="247" t="s">
        <v>1</v>
      </c>
      <c r="AL37" s="247">
        <f>AL31+AL36</f>
        <v>0</v>
      </c>
      <c r="AM37" s="247">
        <f>AM31+AM36</f>
        <v>0</v>
      </c>
      <c r="AN37" s="247">
        <f>AN31+AN36</f>
        <v>0</v>
      </c>
      <c r="AO37" s="247">
        <f>AO31+AO36</f>
        <v>0</v>
      </c>
      <c r="AP37" s="247">
        <f>AP31+AP36</f>
        <v>0</v>
      </c>
    </row>
    <row r="38" spans="1:42" s="248" customFormat="1" ht="14.25">
      <c r="A38" s="243"/>
      <c r="B38" s="251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321"/>
      <c r="U38" s="245"/>
      <c r="V38" s="245"/>
      <c r="W38" s="245"/>
      <c r="X38" s="245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7"/>
      <c r="AN38" s="247"/>
      <c r="AO38" s="247"/>
      <c r="AP38" s="247"/>
    </row>
    <row r="39" spans="1:42" ht="14.25">
      <c r="A39" s="243" t="s">
        <v>3</v>
      </c>
      <c r="B39" s="244" t="s">
        <v>235</v>
      </c>
      <c r="C39" s="245"/>
      <c r="D39" s="245"/>
      <c r="E39" s="245"/>
      <c r="F39" s="245"/>
      <c r="G39" s="245"/>
      <c r="H39" s="245"/>
      <c r="I39" s="244"/>
      <c r="J39" s="244"/>
      <c r="K39" s="244"/>
      <c r="L39" s="244"/>
      <c r="M39" s="244"/>
      <c r="N39" s="245"/>
      <c r="O39" s="244"/>
      <c r="P39" s="244"/>
      <c r="Q39" s="244"/>
      <c r="R39" s="244"/>
      <c r="S39" s="244"/>
      <c r="T39" s="321"/>
      <c r="U39" s="245"/>
      <c r="V39" s="245"/>
      <c r="W39" s="245"/>
      <c r="X39" s="245"/>
      <c r="Y39" s="245"/>
      <c r="Z39" s="245"/>
      <c r="AA39" s="245"/>
      <c r="AB39" s="245"/>
      <c r="AC39" s="244"/>
      <c r="AD39" s="244"/>
      <c r="AE39" s="244"/>
      <c r="AF39" s="244"/>
      <c r="AG39" s="244"/>
      <c r="AH39" s="245"/>
      <c r="AI39" s="245"/>
      <c r="AJ39" s="245"/>
      <c r="AK39" s="245"/>
      <c r="AL39" s="244"/>
      <c r="AM39" s="244"/>
      <c r="AN39" s="244"/>
      <c r="AO39" s="244"/>
      <c r="AP39" s="244"/>
    </row>
    <row r="40" spans="1:42" ht="13.5">
      <c r="A40" s="231"/>
      <c r="B40" s="205" t="s">
        <v>125</v>
      </c>
      <c r="C40" s="245"/>
      <c r="D40" s="245"/>
      <c r="E40" s="245"/>
      <c r="F40" s="245"/>
      <c r="G40" s="245"/>
      <c r="H40" s="245"/>
      <c r="I40" s="205"/>
      <c r="J40" s="205"/>
      <c r="K40" s="205"/>
      <c r="L40" s="205"/>
      <c r="M40" s="205"/>
      <c r="N40" s="245"/>
      <c r="O40" s="205"/>
      <c r="P40" s="205"/>
      <c r="Q40" s="205"/>
      <c r="R40" s="205"/>
      <c r="S40" s="205"/>
      <c r="T40" s="321"/>
      <c r="U40" s="245"/>
      <c r="V40" s="245"/>
      <c r="W40" s="245"/>
      <c r="X40" s="245"/>
      <c r="Y40" s="245"/>
      <c r="Z40" s="245"/>
      <c r="AA40" s="245"/>
      <c r="AB40" s="245"/>
      <c r="AC40" s="205"/>
      <c r="AD40" s="205"/>
      <c r="AE40" s="205"/>
      <c r="AF40" s="205"/>
      <c r="AG40" s="205"/>
      <c r="AH40" s="245"/>
      <c r="AI40" s="245"/>
      <c r="AJ40" s="245"/>
      <c r="AK40" s="245"/>
      <c r="AL40" s="205"/>
      <c r="AM40" s="205"/>
      <c r="AN40" s="205"/>
      <c r="AO40" s="205"/>
      <c r="AP40" s="205"/>
    </row>
    <row r="41" spans="1:42" ht="13.5">
      <c r="A41" s="231"/>
      <c r="B41" s="205" t="s">
        <v>230</v>
      </c>
      <c r="C41" s="245"/>
      <c r="D41" s="245"/>
      <c r="E41" s="245"/>
      <c r="F41" s="245"/>
      <c r="G41" s="245"/>
      <c r="H41" s="245"/>
      <c r="I41" s="205"/>
      <c r="J41" s="205"/>
      <c r="K41" s="205"/>
      <c r="L41" s="205"/>
      <c r="M41" s="205"/>
      <c r="N41" s="245"/>
      <c r="O41" s="205"/>
      <c r="P41" s="205"/>
      <c r="Q41" s="205"/>
      <c r="R41" s="205"/>
      <c r="S41" s="205"/>
      <c r="T41" s="321"/>
      <c r="U41" s="245"/>
      <c r="V41" s="245"/>
      <c r="W41" s="245"/>
      <c r="X41" s="245"/>
      <c r="Y41" s="245"/>
      <c r="Z41" s="245"/>
      <c r="AA41" s="245"/>
      <c r="AB41" s="245"/>
      <c r="AC41" s="205"/>
      <c r="AD41" s="205"/>
      <c r="AE41" s="205"/>
      <c r="AF41" s="205"/>
      <c r="AG41" s="205"/>
      <c r="AH41" s="245"/>
      <c r="AI41" s="245"/>
      <c r="AJ41" s="245"/>
      <c r="AK41" s="245"/>
      <c r="AL41" s="205"/>
      <c r="AM41" s="205"/>
      <c r="AN41" s="205"/>
      <c r="AO41" s="205"/>
      <c r="AP41" s="205"/>
    </row>
    <row r="42" spans="1:42" ht="13.5">
      <c r="A42" s="231"/>
      <c r="B42" s="205" t="s">
        <v>231</v>
      </c>
      <c r="C42" s="245"/>
      <c r="D42" s="245"/>
      <c r="E42" s="245"/>
      <c r="F42" s="245"/>
      <c r="G42" s="245"/>
      <c r="H42" s="245"/>
      <c r="I42" s="205"/>
      <c r="J42" s="205"/>
      <c r="K42" s="205"/>
      <c r="L42" s="205"/>
      <c r="M42" s="205"/>
      <c r="N42" s="245"/>
      <c r="O42" s="205"/>
      <c r="P42" s="205"/>
      <c r="Q42" s="205"/>
      <c r="R42" s="205"/>
      <c r="S42" s="205"/>
      <c r="T42" s="321"/>
      <c r="U42" s="245"/>
      <c r="V42" s="245"/>
      <c r="W42" s="245"/>
      <c r="X42" s="245"/>
      <c r="Y42" s="245"/>
      <c r="Z42" s="245"/>
      <c r="AA42" s="245"/>
      <c r="AB42" s="245"/>
      <c r="AC42" s="205"/>
      <c r="AD42" s="205"/>
      <c r="AE42" s="205"/>
      <c r="AF42" s="205"/>
      <c r="AG42" s="205"/>
      <c r="AH42" s="245"/>
      <c r="AI42" s="245"/>
      <c r="AJ42" s="245"/>
      <c r="AK42" s="245"/>
      <c r="AL42" s="205"/>
      <c r="AM42" s="205"/>
      <c r="AN42" s="205"/>
      <c r="AO42" s="205"/>
      <c r="AP42" s="205"/>
    </row>
    <row r="43" spans="1:42" ht="13.5">
      <c r="A43" s="231">
        <v>1</v>
      </c>
      <c r="B43" s="104"/>
      <c r="C43" s="231"/>
      <c r="D43" s="245"/>
      <c r="E43" s="245"/>
      <c r="F43" s="245"/>
      <c r="G43" s="245"/>
      <c r="H43" s="245"/>
      <c r="I43" s="104"/>
      <c r="J43" s="231"/>
      <c r="K43" s="231"/>
      <c r="L43" s="231"/>
      <c r="M43" s="245">
        <f>J43+K43+L43</f>
        <v>0</v>
      </c>
      <c r="N43" s="245"/>
      <c r="O43" s="104"/>
      <c r="P43" s="231"/>
      <c r="Q43" s="231"/>
      <c r="R43" s="231"/>
      <c r="S43" s="245">
        <f>P43+Q43+R43</f>
        <v>0</v>
      </c>
      <c r="T43" s="321">
        <f t="shared" si="0"/>
        <v>0</v>
      </c>
      <c r="U43" s="245">
        <f t="shared" si="1"/>
        <v>0</v>
      </c>
      <c r="V43" s="245">
        <f t="shared" si="2"/>
        <v>0</v>
      </c>
      <c r="W43" s="245">
        <f t="shared" si="3"/>
        <v>0</v>
      </c>
      <c r="X43" s="245">
        <f t="shared" si="4"/>
        <v>0</v>
      </c>
      <c r="Y43" s="245"/>
      <c r="Z43" s="245"/>
      <c r="AA43" s="245"/>
      <c r="AB43" s="245"/>
      <c r="AC43" s="104"/>
      <c r="AD43" s="231"/>
      <c r="AE43" s="231"/>
      <c r="AF43" s="231"/>
      <c r="AG43" s="245">
        <f>AD43+AE43+AF43</f>
        <v>0</v>
      </c>
      <c r="AH43" s="245"/>
      <c r="AI43" s="245"/>
      <c r="AJ43" s="245"/>
      <c r="AK43" s="245"/>
      <c r="AL43" s="104"/>
      <c r="AM43" s="231"/>
      <c r="AN43" s="231"/>
      <c r="AO43" s="231"/>
      <c r="AP43" s="245">
        <f>AM43+AN43+AO43</f>
        <v>0</v>
      </c>
    </row>
    <row r="44" spans="1:42" ht="13.5">
      <c r="A44" s="231">
        <v>2</v>
      </c>
      <c r="B44" s="104"/>
      <c r="C44" s="231"/>
      <c r="D44" s="245"/>
      <c r="E44" s="245"/>
      <c r="F44" s="245"/>
      <c r="G44" s="245"/>
      <c r="H44" s="245"/>
      <c r="I44" s="104"/>
      <c r="J44" s="231"/>
      <c r="K44" s="231"/>
      <c r="L44" s="231"/>
      <c r="M44" s="245">
        <f>J44+K44+L44</f>
        <v>0</v>
      </c>
      <c r="N44" s="245"/>
      <c r="O44" s="104"/>
      <c r="P44" s="231"/>
      <c r="Q44" s="231"/>
      <c r="R44" s="231"/>
      <c r="S44" s="245">
        <f>P44+Q44+R44</f>
        <v>0</v>
      </c>
      <c r="T44" s="321">
        <f t="shared" si="0"/>
        <v>0</v>
      </c>
      <c r="U44" s="245">
        <f t="shared" si="1"/>
        <v>0</v>
      </c>
      <c r="V44" s="245">
        <f t="shared" si="2"/>
        <v>0</v>
      </c>
      <c r="W44" s="245">
        <f t="shared" si="3"/>
        <v>0</v>
      </c>
      <c r="X44" s="245">
        <f t="shared" si="4"/>
        <v>0</v>
      </c>
      <c r="Y44" s="245"/>
      <c r="Z44" s="245"/>
      <c r="AA44" s="245"/>
      <c r="AB44" s="245"/>
      <c r="AC44" s="104"/>
      <c r="AD44" s="231"/>
      <c r="AE44" s="231"/>
      <c r="AF44" s="231"/>
      <c r="AG44" s="245">
        <f>AD44+AE44+AF44</f>
        <v>0</v>
      </c>
      <c r="AH44" s="245"/>
      <c r="AI44" s="245"/>
      <c r="AJ44" s="245"/>
      <c r="AK44" s="245"/>
      <c r="AL44" s="104"/>
      <c r="AM44" s="231"/>
      <c r="AN44" s="231"/>
      <c r="AO44" s="231"/>
      <c r="AP44" s="245">
        <f>AM44+AN44+AO44</f>
        <v>0</v>
      </c>
    </row>
    <row r="45" spans="1:42" ht="13.5">
      <c r="A45" s="231">
        <v>3</v>
      </c>
      <c r="B45" s="246"/>
      <c r="C45" s="231"/>
      <c r="D45" s="245"/>
      <c r="E45" s="245"/>
      <c r="F45" s="245"/>
      <c r="G45" s="245"/>
      <c r="H45" s="245"/>
      <c r="I45" s="104"/>
      <c r="J45" s="231"/>
      <c r="K45" s="231"/>
      <c r="L45" s="231"/>
      <c r="M45" s="245">
        <f>J45+K45+L45</f>
        <v>0</v>
      </c>
      <c r="N45" s="245"/>
      <c r="O45" s="104"/>
      <c r="P45" s="231"/>
      <c r="Q45" s="231"/>
      <c r="R45" s="231"/>
      <c r="S45" s="245">
        <f>P45+Q45+R45</f>
        <v>0</v>
      </c>
      <c r="T45" s="321">
        <f t="shared" si="0"/>
        <v>0</v>
      </c>
      <c r="U45" s="245">
        <f t="shared" si="1"/>
        <v>0</v>
      </c>
      <c r="V45" s="245">
        <f t="shared" si="2"/>
        <v>0</v>
      </c>
      <c r="W45" s="245">
        <f t="shared" si="3"/>
        <v>0</v>
      </c>
      <c r="X45" s="245">
        <f t="shared" si="4"/>
        <v>0</v>
      </c>
      <c r="Y45" s="245"/>
      <c r="Z45" s="245"/>
      <c r="AA45" s="245"/>
      <c r="AB45" s="245"/>
      <c r="AC45" s="104"/>
      <c r="AD45" s="231"/>
      <c r="AE45" s="231"/>
      <c r="AF45" s="231"/>
      <c r="AG45" s="245">
        <f>AD45+AE45+AF45</f>
        <v>0</v>
      </c>
      <c r="AH45" s="245"/>
      <c r="AI45" s="245"/>
      <c r="AJ45" s="245"/>
      <c r="AK45" s="245"/>
      <c r="AL45" s="104"/>
      <c r="AM45" s="231"/>
      <c r="AN45" s="231"/>
      <c r="AO45" s="231"/>
      <c r="AP45" s="245">
        <f>AM45+AN45+AO45</f>
        <v>0</v>
      </c>
    </row>
    <row r="46" spans="1:42" s="248" customFormat="1" ht="27">
      <c r="A46" s="243"/>
      <c r="B46" s="251" t="s">
        <v>232</v>
      </c>
      <c r="C46" s="247" t="s">
        <v>1</v>
      </c>
      <c r="D46" s="247" t="s">
        <v>1</v>
      </c>
      <c r="E46" s="247" t="s">
        <v>1</v>
      </c>
      <c r="F46" s="247" t="s">
        <v>1</v>
      </c>
      <c r="G46" s="247" t="s">
        <v>1</v>
      </c>
      <c r="H46" s="247" t="s">
        <v>1</v>
      </c>
      <c r="I46" s="247">
        <f>SUM(I43:I45)</f>
        <v>0</v>
      </c>
      <c r="J46" s="247">
        <f>SUM(J43:J45)</f>
        <v>0</v>
      </c>
      <c r="K46" s="247">
        <f>SUM(K43:K45)</f>
        <v>0</v>
      </c>
      <c r="L46" s="247">
        <f>SUM(L43:L45)</f>
        <v>0</v>
      </c>
      <c r="M46" s="247">
        <f>SUM(M43:M45)</f>
        <v>0</v>
      </c>
      <c r="N46" s="247" t="s">
        <v>1</v>
      </c>
      <c r="O46" s="247">
        <f>SUM(O43:O45)</f>
        <v>0</v>
      </c>
      <c r="P46" s="247">
        <f>SUM(P43:P45)</f>
        <v>0</v>
      </c>
      <c r="Q46" s="247">
        <f>SUM(Q43:Q45)</f>
        <v>0</v>
      </c>
      <c r="R46" s="247">
        <f>SUM(R43:R45)</f>
        <v>0</v>
      </c>
      <c r="S46" s="247">
        <f>SUM(S43:S45)</f>
        <v>0</v>
      </c>
      <c r="T46" s="359">
        <f t="shared" si="0"/>
        <v>0</v>
      </c>
      <c r="U46" s="247">
        <f t="shared" si="1"/>
        <v>0</v>
      </c>
      <c r="V46" s="247">
        <f t="shared" si="2"/>
        <v>0</v>
      </c>
      <c r="W46" s="247">
        <f t="shared" si="3"/>
        <v>0</v>
      </c>
      <c r="X46" s="247">
        <f t="shared" si="4"/>
        <v>0</v>
      </c>
      <c r="Y46" s="247" t="s">
        <v>1</v>
      </c>
      <c r="Z46" s="247" t="s">
        <v>1</v>
      </c>
      <c r="AA46" s="247" t="s">
        <v>1</v>
      </c>
      <c r="AB46" s="247" t="s">
        <v>1</v>
      </c>
      <c r="AC46" s="247">
        <f>SUM(AC43:AC45)</f>
        <v>0</v>
      </c>
      <c r="AD46" s="247">
        <f>SUM(AD43:AD45)</f>
        <v>0</v>
      </c>
      <c r="AE46" s="247">
        <f>SUM(AE43:AE45)</f>
        <v>0</v>
      </c>
      <c r="AF46" s="247">
        <f>SUM(AF43:AF45)</f>
        <v>0</v>
      </c>
      <c r="AG46" s="247">
        <f>SUM(AG43:AG45)</f>
        <v>0</v>
      </c>
      <c r="AH46" s="247" t="s">
        <v>1</v>
      </c>
      <c r="AI46" s="247" t="s">
        <v>1</v>
      </c>
      <c r="AJ46" s="247" t="s">
        <v>1</v>
      </c>
      <c r="AK46" s="247" t="s">
        <v>1</v>
      </c>
      <c r="AL46" s="247">
        <f>SUM(AL43:AL45)</f>
        <v>0</v>
      </c>
      <c r="AM46" s="247">
        <f>SUM(AM43:AM45)</f>
        <v>0</v>
      </c>
      <c r="AN46" s="247">
        <f>SUM(AN43:AN45)</f>
        <v>0</v>
      </c>
      <c r="AO46" s="247">
        <f>SUM(AO43:AO45)</f>
        <v>0</v>
      </c>
      <c r="AP46" s="247">
        <f>SUM(AP43:AP45)</f>
        <v>0</v>
      </c>
    </row>
    <row r="47" spans="1:42" ht="13.5">
      <c r="A47" s="231"/>
      <c r="B47" s="205" t="s">
        <v>231</v>
      </c>
      <c r="C47" s="245"/>
      <c r="D47" s="245"/>
      <c r="E47" s="245"/>
      <c r="F47" s="245"/>
      <c r="G47" s="245"/>
      <c r="H47" s="245"/>
      <c r="I47" s="205"/>
      <c r="J47" s="205"/>
      <c r="K47" s="205"/>
      <c r="L47" s="205"/>
      <c r="M47" s="205"/>
      <c r="N47" s="245"/>
      <c r="O47" s="205"/>
      <c r="P47" s="205"/>
      <c r="Q47" s="205"/>
      <c r="R47" s="205"/>
      <c r="S47" s="205"/>
      <c r="T47" s="321">
        <f t="shared" si="0"/>
        <v>0</v>
      </c>
      <c r="U47" s="245">
        <f t="shared" si="1"/>
        <v>0</v>
      </c>
      <c r="V47" s="245">
        <f t="shared" si="2"/>
        <v>0</v>
      </c>
      <c r="W47" s="245">
        <f t="shared" si="3"/>
        <v>0</v>
      </c>
      <c r="X47" s="245">
        <f t="shared" si="4"/>
        <v>0</v>
      </c>
      <c r="Y47" s="245"/>
      <c r="Z47" s="245"/>
      <c r="AA47" s="245"/>
      <c r="AB47" s="245"/>
      <c r="AC47" s="205"/>
      <c r="AD47" s="205"/>
      <c r="AE47" s="205"/>
      <c r="AF47" s="205"/>
      <c r="AG47" s="205"/>
      <c r="AH47" s="245"/>
      <c r="AI47" s="245"/>
      <c r="AJ47" s="245"/>
      <c r="AK47" s="245"/>
      <c r="AL47" s="205"/>
      <c r="AM47" s="205"/>
      <c r="AN47" s="205"/>
      <c r="AO47" s="205"/>
      <c r="AP47" s="205"/>
    </row>
    <row r="48" spans="1:42" ht="13.5">
      <c r="A48" s="231">
        <v>1</v>
      </c>
      <c r="B48" s="104"/>
      <c r="C48" s="231"/>
      <c r="D48" s="245"/>
      <c r="E48" s="245"/>
      <c r="F48" s="245"/>
      <c r="G48" s="245"/>
      <c r="H48" s="245"/>
      <c r="I48" s="104"/>
      <c r="J48" s="231"/>
      <c r="K48" s="231"/>
      <c r="L48" s="231"/>
      <c r="M48" s="245">
        <f>J48+K48+L48</f>
        <v>0</v>
      </c>
      <c r="N48" s="245"/>
      <c r="O48" s="104"/>
      <c r="P48" s="231"/>
      <c r="Q48" s="231"/>
      <c r="R48" s="231"/>
      <c r="S48" s="245">
        <f>P48+Q48+R48</f>
        <v>0</v>
      </c>
      <c r="T48" s="321">
        <f t="shared" si="0"/>
        <v>0</v>
      </c>
      <c r="U48" s="245">
        <f t="shared" si="1"/>
        <v>0</v>
      </c>
      <c r="V48" s="245">
        <f t="shared" si="2"/>
        <v>0</v>
      </c>
      <c r="W48" s="245">
        <f t="shared" si="3"/>
        <v>0</v>
      </c>
      <c r="X48" s="245">
        <f t="shared" si="4"/>
        <v>0</v>
      </c>
      <c r="Y48" s="245"/>
      <c r="Z48" s="245"/>
      <c r="AA48" s="245"/>
      <c r="AB48" s="245"/>
      <c r="AC48" s="104"/>
      <c r="AD48" s="231"/>
      <c r="AE48" s="231"/>
      <c r="AF48" s="231"/>
      <c r="AG48" s="245">
        <f>AD48+AE48+AF48</f>
        <v>0</v>
      </c>
      <c r="AH48" s="245"/>
      <c r="AI48" s="245"/>
      <c r="AJ48" s="245"/>
      <c r="AK48" s="245"/>
      <c r="AL48" s="104"/>
      <c r="AM48" s="231"/>
      <c r="AN48" s="231"/>
      <c r="AO48" s="231"/>
      <c r="AP48" s="245">
        <f>AM48+AN48+AO48</f>
        <v>0</v>
      </c>
    </row>
    <row r="49" spans="1:42" ht="13.5">
      <c r="A49" s="231">
        <v>2</v>
      </c>
      <c r="B49" s="104"/>
      <c r="C49" s="231"/>
      <c r="D49" s="245"/>
      <c r="E49" s="245"/>
      <c r="F49" s="245"/>
      <c r="G49" s="245"/>
      <c r="H49" s="245"/>
      <c r="I49" s="104"/>
      <c r="J49" s="231"/>
      <c r="K49" s="231"/>
      <c r="L49" s="231"/>
      <c r="M49" s="245">
        <f>J49+K49+L49</f>
        <v>0</v>
      </c>
      <c r="N49" s="245"/>
      <c r="O49" s="104"/>
      <c r="P49" s="231"/>
      <c r="Q49" s="231"/>
      <c r="R49" s="231"/>
      <c r="S49" s="245">
        <f>P49+Q49+R49</f>
        <v>0</v>
      </c>
      <c r="T49" s="321">
        <f t="shared" si="0"/>
        <v>0</v>
      </c>
      <c r="U49" s="245">
        <f t="shared" si="1"/>
        <v>0</v>
      </c>
      <c r="V49" s="245">
        <f t="shared" si="2"/>
        <v>0</v>
      </c>
      <c r="W49" s="245">
        <f t="shared" si="3"/>
        <v>0</v>
      </c>
      <c r="X49" s="245">
        <f t="shared" si="4"/>
        <v>0</v>
      </c>
      <c r="Y49" s="245"/>
      <c r="Z49" s="245"/>
      <c r="AA49" s="245"/>
      <c r="AB49" s="245"/>
      <c r="AC49" s="104"/>
      <c r="AD49" s="231"/>
      <c r="AE49" s="231"/>
      <c r="AF49" s="231"/>
      <c r="AG49" s="245">
        <f>AD49+AE49+AF49</f>
        <v>0</v>
      </c>
      <c r="AH49" s="245"/>
      <c r="AI49" s="245"/>
      <c r="AJ49" s="245"/>
      <c r="AK49" s="245"/>
      <c r="AL49" s="104"/>
      <c r="AM49" s="231"/>
      <c r="AN49" s="231"/>
      <c r="AO49" s="231"/>
      <c r="AP49" s="245">
        <f>AM49+AN49+AO49</f>
        <v>0</v>
      </c>
    </row>
    <row r="50" spans="1:42" ht="13.5">
      <c r="A50" s="231">
        <v>3</v>
      </c>
      <c r="B50" s="246"/>
      <c r="C50" s="231"/>
      <c r="D50" s="245"/>
      <c r="E50" s="245"/>
      <c r="F50" s="245"/>
      <c r="G50" s="245"/>
      <c r="H50" s="245"/>
      <c r="I50" s="104"/>
      <c r="J50" s="231"/>
      <c r="K50" s="231"/>
      <c r="L50" s="231"/>
      <c r="M50" s="245">
        <f>J50+K50+L50</f>
        <v>0</v>
      </c>
      <c r="N50" s="245"/>
      <c r="O50" s="104"/>
      <c r="P50" s="231"/>
      <c r="Q50" s="231"/>
      <c r="R50" s="231"/>
      <c r="S50" s="245">
        <f>P50+Q50+R50</f>
        <v>0</v>
      </c>
      <c r="T50" s="321">
        <f t="shared" si="0"/>
        <v>0</v>
      </c>
      <c r="U50" s="245">
        <f t="shared" si="1"/>
        <v>0</v>
      </c>
      <c r="V50" s="245">
        <f t="shared" si="2"/>
        <v>0</v>
      </c>
      <c r="W50" s="245">
        <f t="shared" si="3"/>
        <v>0</v>
      </c>
      <c r="X50" s="245">
        <f t="shared" si="4"/>
        <v>0</v>
      </c>
      <c r="Y50" s="245"/>
      <c r="Z50" s="245"/>
      <c r="AA50" s="245"/>
      <c r="AB50" s="245"/>
      <c r="AC50" s="104"/>
      <c r="AD50" s="231"/>
      <c r="AE50" s="231"/>
      <c r="AF50" s="231"/>
      <c r="AG50" s="245">
        <f>AD50+AE50+AF50</f>
        <v>0</v>
      </c>
      <c r="AH50" s="245"/>
      <c r="AI50" s="245"/>
      <c r="AJ50" s="245"/>
      <c r="AK50" s="245"/>
      <c r="AL50" s="104"/>
      <c r="AM50" s="231"/>
      <c r="AN50" s="231"/>
      <c r="AO50" s="231"/>
      <c r="AP50" s="245">
        <f>AM50+AN50+AO50</f>
        <v>0</v>
      </c>
    </row>
    <row r="51" spans="1:42" s="248" customFormat="1" ht="27">
      <c r="A51" s="243"/>
      <c r="B51" s="251" t="s">
        <v>232</v>
      </c>
      <c r="C51" s="247" t="s">
        <v>1</v>
      </c>
      <c r="D51" s="247" t="s">
        <v>1</v>
      </c>
      <c r="E51" s="247" t="s">
        <v>1</v>
      </c>
      <c r="F51" s="247" t="s">
        <v>1</v>
      </c>
      <c r="G51" s="247" t="s">
        <v>1</v>
      </c>
      <c r="H51" s="247" t="s">
        <v>1</v>
      </c>
      <c r="I51" s="247">
        <f>SUM(I48:I50)</f>
        <v>0</v>
      </c>
      <c r="J51" s="247">
        <f>SUM(J48:J50)</f>
        <v>0</v>
      </c>
      <c r="K51" s="247">
        <f>SUM(K48:K50)</f>
        <v>0</v>
      </c>
      <c r="L51" s="247">
        <f>SUM(L48:L50)</f>
        <v>0</v>
      </c>
      <c r="M51" s="247">
        <f>SUM(M48:M50)</f>
        <v>0</v>
      </c>
      <c r="N51" s="247" t="s">
        <v>1</v>
      </c>
      <c r="O51" s="247">
        <f>SUM(O48:O50)</f>
        <v>0</v>
      </c>
      <c r="P51" s="247">
        <f>SUM(P48:P50)</f>
        <v>0</v>
      </c>
      <c r="Q51" s="247">
        <f>SUM(Q48:Q50)</f>
        <v>0</v>
      </c>
      <c r="R51" s="247">
        <f>SUM(R48:R50)</f>
        <v>0</v>
      </c>
      <c r="S51" s="247">
        <f>SUM(S48:S50)</f>
        <v>0</v>
      </c>
      <c r="T51" s="359">
        <f t="shared" si="0"/>
        <v>0</v>
      </c>
      <c r="U51" s="247">
        <f t="shared" si="1"/>
        <v>0</v>
      </c>
      <c r="V51" s="247">
        <f t="shared" si="2"/>
        <v>0</v>
      </c>
      <c r="W51" s="247">
        <f t="shared" si="3"/>
        <v>0</v>
      </c>
      <c r="X51" s="247">
        <f t="shared" si="4"/>
        <v>0</v>
      </c>
      <c r="Y51" s="247" t="s">
        <v>1</v>
      </c>
      <c r="Z51" s="247" t="s">
        <v>1</v>
      </c>
      <c r="AA51" s="247" t="s">
        <v>1</v>
      </c>
      <c r="AB51" s="247" t="s">
        <v>1</v>
      </c>
      <c r="AC51" s="247">
        <f>SUM(AC48:AC50)</f>
        <v>0</v>
      </c>
      <c r="AD51" s="247">
        <f>SUM(AD48:AD50)</f>
        <v>0</v>
      </c>
      <c r="AE51" s="247">
        <f>SUM(AE48:AE50)</f>
        <v>0</v>
      </c>
      <c r="AF51" s="247">
        <f>SUM(AF48:AF50)</f>
        <v>0</v>
      </c>
      <c r="AG51" s="247">
        <f>SUM(AG48:AG50)</f>
        <v>0</v>
      </c>
      <c r="AH51" s="247" t="s">
        <v>1</v>
      </c>
      <c r="AI51" s="247" t="s">
        <v>1</v>
      </c>
      <c r="AJ51" s="247" t="s">
        <v>1</v>
      </c>
      <c r="AK51" s="247" t="s">
        <v>1</v>
      </c>
      <c r="AL51" s="247">
        <f>SUM(AL48:AL50)</f>
        <v>0</v>
      </c>
      <c r="AM51" s="247">
        <f>SUM(AM48:AM50)</f>
        <v>0</v>
      </c>
      <c r="AN51" s="247">
        <f>SUM(AN48:AN50)</f>
        <v>0</v>
      </c>
      <c r="AO51" s="247">
        <f>SUM(AO48:AO50)</f>
        <v>0</v>
      </c>
      <c r="AP51" s="247">
        <f>SUM(AP48:AP50)</f>
        <v>0</v>
      </c>
    </row>
    <row r="52" spans="1:42" s="248" customFormat="1" ht="27">
      <c r="A52" s="243"/>
      <c r="B52" s="251" t="s">
        <v>236</v>
      </c>
      <c r="C52" s="247" t="s">
        <v>1</v>
      </c>
      <c r="D52" s="247" t="s">
        <v>1</v>
      </c>
      <c r="E52" s="247" t="s">
        <v>1</v>
      </c>
      <c r="F52" s="247" t="s">
        <v>1</v>
      </c>
      <c r="G52" s="247" t="s">
        <v>1</v>
      </c>
      <c r="H52" s="247" t="s">
        <v>1</v>
      </c>
      <c r="I52" s="247">
        <f>I46+I51</f>
        <v>0</v>
      </c>
      <c r="J52" s="247">
        <f>J46+J51</f>
        <v>0</v>
      </c>
      <c r="K52" s="247">
        <f>K46+K51</f>
        <v>0</v>
      </c>
      <c r="L52" s="247">
        <f>L46+L51</f>
        <v>0</v>
      </c>
      <c r="M52" s="247">
        <f>M46+M51</f>
        <v>0</v>
      </c>
      <c r="N52" s="247" t="s">
        <v>1</v>
      </c>
      <c r="O52" s="247">
        <f>O46+O51</f>
        <v>0</v>
      </c>
      <c r="P52" s="247">
        <f>P46+P51</f>
        <v>0</v>
      </c>
      <c r="Q52" s="247">
        <f>Q46+Q51</f>
        <v>0</v>
      </c>
      <c r="R52" s="247">
        <f>R46+R51</f>
        <v>0</v>
      </c>
      <c r="S52" s="247">
        <f aca="true" t="shared" si="8" ref="S52:X52">S46+S51</f>
        <v>0</v>
      </c>
      <c r="T52" s="247">
        <f t="shared" si="8"/>
        <v>0</v>
      </c>
      <c r="U52" s="247">
        <f t="shared" si="8"/>
        <v>0</v>
      </c>
      <c r="V52" s="247">
        <f t="shared" si="8"/>
        <v>0</v>
      </c>
      <c r="W52" s="247">
        <f t="shared" si="8"/>
        <v>0</v>
      </c>
      <c r="X52" s="247">
        <f t="shared" si="8"/>
        <v>0</v>
      </c>
      <c r="Y52" s="247" t="s">
        <v>1</v>
      </c>
      <c r="Z52" s="247" t="s">
        <v>1</v>
      </c>
      <c r="AA52" s="247" t="s">
        <v>1</v>
      </c>
      <c r="AB52" s="247" t="s">
        <v>1</v>
      </c>
      <c r="AC52" s="247">
        <f>AC46+AC51</f>
        <v>0</v>
      </c>
      <c r="AD52" s="247">
        <f>AD46+AD51</f>
        <v>0</v>
      </c>
      <c r="AE52" s="247">
        <f>AE46+AE51</f>
        <v>0</v>
      </c>
      <c r="AF52" s="247">
        <f>AF46+AF51</f>
        <v>0</v>
      </c>
      <c r="AG52" s="247">
        <f>AG46+AG51</f>
        <v>0</v>
      </c>
      <c r="AH52" s="247" t="s">
        <v>1</v>
      </c>
      <c r="AI52" s="247" t="s">
        <v>1</v>
      </c>
      <c r="AJ52" s="247" t="s">
        <v>1</v>
      </c>
      <c r="AK52" s="247" t="s">
        <v>1</v>
      </c>
      <c r="AL52" s="247">
        <f>AL46+AL51</f>
        <v>0</v>
      </c>
      <c r="AM52" s="247">
        <f>AM46+AM51</f>
        <v>0</v>
      </c>
      <c r="AN52" s="247">
        <f>AN46+AN51</f>
        <v>0</v>
      </c>
      <c r="AO52" s="247">
        <f>AO46+AO51</f>
        <v>0</v>
      </c>
      <c r="AP52" s="247">
        <f>AP46+AP51</f>
        <v>0</v>
      </c>
    </row>
    <row r="53" spans="1:42" ht="13.5">
      <c r="A53" s="231"/>
      <c r="B53" s="246"/>
      <c r="C53" s="245"/>
      <c r="D53" s="245"/>
      <c r="E53" s="245"/>
      <c r="F53" s="245"/>
      <c r="G53" s="245"/>
      <c r="H53" s="245"/>
      <c r="I53" s="246"/>
      <c r="J53" s="246"/>
      <c r="K53" s="246"/>
      <c r="L53" s="246"/>
      <c r="M53" s="246"/>
      <c r="N53" s="245"/>
      <c r="O53" s="246"/>
      <c r="P53" s="246"/>
      <c r="Q53" s="246"/>
      <c r="R53" s="246"/>
      <c r="S53" s="246"/>
      <c r="T53" s="321"/>
      <c r="U53" s="245"/>
      <c r="V53" s="245"/>
      <c r="W53" s="245"/>
      <c r="X53" s="245"/>
      <c r="Y53" s="245"/>
      <c r="Z53" s="245"/>
      <c r="AA53" s="245"/>
      <c r="AB53" s="245"/>
      <c r="AC53" s="246"/>
      <c r="AD53" s="246"/>
      <c r="AE53" s="246"/>
      <c r="AF53" s="246"/>
      <c r="AG53" s="246"/>
      <c r="AH53" s="245"/>
      <c r="AI53" s="245"/>
      <c r="AJ53" s="245"/>
      <c r="AK53" s="245"/>
      <c r="AL53" s="246"/>
      <c r="AM53" s="246"/>
      <c r="AN53" s="246"/>
      <c r="AO53" s="246"/>
      <c r="AP53" s="246"/>
    </row>
    <row r="54" spans="1:42" ht="13.5">
      <c r="A54" s="231"/>
      <c r="B54" s="104"/>
      <c r="C54" s="245"/>
      <c r="D54" s="245"/>
      <c r="E54" s="245"/>
      <c r="F54" s="245"/>
      <c r="G54" s="245"/>
      <c r="H54" s="245"/>
      <c r="I54" s="104"/>
      <c r="J54" s="104"/>
      <c r="K54" s="104"/>
      <c r="L54" s="104"/>
      <c r="M54" s="104"/>
      <c r="N54" s="245"/>
      <c r="O54" s="104"/>
      <c r="P54" s="104"/>
      <c r="Q54" s="104"/>
      <c r="R54" s="104"/>
      <c r="S54" s="104"/>
      <c r="T54" s="321"/>
      <c r="U54" s="245"/>
      <c r="V54" s="245"/>
      <c r="W54" s="245"/>
      <c r="X54" s="245"/>
      <c r="Y54" s="245"/>
      <c r="Z54" s="245"/>
      <c r="AA54" s="245"/>
      <c r="AB54" s="245"/>
      <c r="AC54" s="104"/>
      <c r="AD54" s="104"/>
      <c r="AE54" s="104"/>
      <c r="AF54" s="104"/>
      <c r="AG54" s="104"/>
      <c r="AH54" s="245"/>
      <c r="AI54" s="245"/>
      <c r="AJ54" s="245"/>
      <c r="AK54" s="245"/>
      <c r="AL54" s="104"/>
      <c r="AM54" s="104"/>
      <c r="AN54" s="104"/>
      <c r="AO54" s="104"/>
      <c r="AP54" s="104"/>
    </row>
    <row r="55" spans="1:42" ht="54">
      <c r="A55" s="243" t="s">
        <v>3</v>
      </c>
      <c r="B55" s="244" t="s">
        <v>426</v>
      </c>
      <c r="C55" s="245"/>
      <c r="D55" s="245"/>
      <c r="E55" s="245"/>
      <c r="F55" s="245"/>
      <c r="G55" s="245"/>
      <c r="H55" s="245"/>
      <c r="I55" s="244"/>
      <c r="J55" s="244"/>
      <c r="K55" s="244"/>
      <c r="L55" s="244"/>
      <c r="M55" s="244"/>
      <c r="N55" s="245"/>
      <c r="O55" s="244"/>
      <c r="P55" s="244"/>
      <c r="Q55" s="244"/>
      <c r="R55" s="244"/>
      <c r="S55" s="244"/>
      <c r="T55" s="321"/>
      <c r="U55" s="245"/>
      <c r="V55" s="245"/>
      <c r="W55" s="245"/>
      <c r="X55" s="245"/>
      <c r="Y55" s="245"/>
      <c r="Z55" s="245"/>
      <c r="AA55" s="245"/>
      <c r="AB55" s="245"/>
      <c r="AC55" s="244"/>
      <c r="AD55" s="244"/>
      <c r="AE55" s="244"/>
      <c r="AF55" s="244"/>
      <c r="AG55" s="244"/>
      <c r="AH55" s="245"/>
      <c r="AI55" s="245"/>
      <c r="AJ55" s="245"/>
      <c r="AK55" s="245"/>
      <c r="AL55" s="244"/>
      <c r="AM55" s="244"/>
      <c r="AN55" s="244"/>
      <c r="AO55" s="244"/>
      <c r="AP55" s="244"/>
    </row>
    <row r="56" spans="1:42" ht="13.5">
      <c r="A56" s="231"/>
      <c r="B56" s="205" t="s">
        <v>125</v>
      </c>
      <c r="C56" s="245"/>
      <c r="D56" s="245"/>
      <c r="E56" s="245"/>
      <c r="F56" s="245"/>
      <c r="G56" s="245"/>
      <c r="H56" s="245"/>
      <c r="I56" s="205"/>
      <c r="J56" s="205"/>
      <c r="K56" s="205"/>
      <c r="L56" s="205"/>
      <c r="M56" s="205"/>
      <c r="N56" s="245"/>
      <c r="O56" s="205"/>
      <c r="P56" s="205"/>
      <c r="Q56" s="205"/>
      <c r="R56" s="205"/>
      <c r="S56" s="205"/>
      <c r="T56" s="321"/>
      <c r="U56" s="245"/>
      <c r="V56" s="245"/>
      <c r="W56" s="245"/>
      <c r="X56" s="245"/>
      <c r="Y56" s="245"/>
      <c r="Z56" s="245"/>
      <c r="AA56" s="245"/>
      <c r="AB56" s="245"/>
      <c r="AC56" s="205"/>
      <c r="AD56" s="205"/>
      <c r="AE56" s="205"/>
      <c r="AF56" s="205"/>
      <c r="AG56" s="205"/>
      <c r="AH56" s="245"/>
      <c r="AI56" s="245"/>
      <c r="AJ56" s="245"/>
      <c r="AK56" s="245"/>
      <c r="AL56" s="205"/>
      <c r="AM56" s="205"/>
      <c r="AN56" s="205"/>
      <c r="AO56" s="205"/>
      <c r="AP56" s="205"/>
    </row>
    <row r="57" spans="1:42" ht="13.5">
      <c r="A57" s="231">
        <v>1</v>
      </c>
      <c r="B57" s="104"/>
      <c r="C57" s="231"/>
      <c r="D57" s="245" t="s">
        <v>1</v>
      </c>
      <c r="E57" s="245"/>
      <c r="F57" s="245"/>
      <c r="G57" s="245" t="s">
        <v>1</v>
      </c>
      <c r="H57" s="245"/>
      <c r="I57" s="104"/>
      <c r="J57" s="231"/>
      <c r="K57" s="231"/>
      <c r="L57" s="231"/>
      <c r="M57" s="245">
        <f>J57+K57+L57</f>
        <v>0</v>
      </c>
      <c r="N57" s="245"/>
      <c r="O57" s="104"/>
      <c r="P57" s="231"/>
      <c r="Q57" s="231"/>
      <c r="R57" s="231"/>
      <c r="S57" s="245">
        <f>P57+Q57+R57</f>
        <v>0</v>
      </c>
      <c r="T57" s="321">
        <f t="shared" si="0"/>
        <v>0</v>
      </c>
      <c r="U57" s="245">
        <f t="shared" si="1"/>
        <v>0</v>
      </c>
      <c r="V57" s="245">
        <f t="shared" si="2"/>
        <v>0</v>
      </c>
      <c r="W57" s="245">
        <f t="shared" si="3"/>
        <v>0</v>
      </c>
      <c r="X57" s="245">
        <f t="shared" si="4"/>
        <v>0</v>
      </c>
      <c r="Y57" s="245"/>
      <c r="Z57" s="245"/>
      <c r="AA57" s="245" t="s">
        <v>1</v>
      </c>
      <c r="AB57" s="245"/>
      <c r="AC57" s="104"/>
      <c r="AD57" s="231"/>
      <c r="AE57" s="231"/>
      <c r="AF57" s="231"/>
      <c r="AG57" s="245">
        <f>AD57+AE57+AF57</f>
        <v>0</v>
      </c>
      <c r="AH57" s="245"/>
      <c r="AI57" s="245"/>
      <c r="AJ57" s="245" t="s">
        <v>1</v>
      </c>
      <c r="AK57" s="245"/>
      <c r="AL57" s="104"/>
      <c r="AM57" s="231"/>
      <c r="AN57" s="231"/>
      <c r="AO57" s="231"/>
      <c r="AP57" s="245">
        <f>AM57+AN57+AO57</f>
        <v>0</v>
      </c>
    </row>
    <row r="58" spans="1:42" ht="13.5">
      <c r="A58" s="231">
        <v>2</v>
      </c>
      <c r="B58" s="104"/>
      <c r="C58" s="231"/>
      <c r="D58" s="245" t="s">
        <v>1</v>
      </c>
      <c r="E58" s="245"/>
      <c r="F58" s="245"/>
      <c r="G58" s="245" t="s">
        <v>1</v>
      </c>
      <c r="H58" s="245"/>
      <c r="I58" s="104"/>
      <c r="J58" s="231"/>
      <c r="K58" s="231"/>
      <c r="L58" s="231"/>
      <c r="M58" s="245">
        <f>J58+K58+L58</f>
        <v>0</v>
      </c>
      <c r="N58" s="245"/>
      <c r="O58" s="104"/>
      <c r="P58" s="231"/>
      <c r="Q58" s="231"/>
      <c r="R58" s="231"/>
      <c r="S58" s="245">
        <f>P58+Q58+R58</f>
        <v>0</v>
      </c>
      <c r="T58" s="321">
        <f t="shared" si="0"/>
        <v>0</v>
      </c>
      <c r="U58" s="245">
        <f t="shared" si="1"/>
        <v>0</v>
      </c>
      <c r="V58" s="245">
        <f t="shared" si="2"/>
        <v>0</v>
      </c>
      <c r="W58" s="245">
        <f t="shared" si="3"/>
        <v>0</v>
      </c>
      <c r="X58" s="245">
        <f t="shared" si="4"/>
        <v>0</v>
      </c>
      <c r="Y58" s="245"/>
      <c r="Z58" s="245"/>
      <c r="AA58" s="245" t="s">
        <v>1</v>
      </c>
      <c r="AB58" s="245"/>
      <c r="AC58" s="104"/>
      <c r="AD58" s="231"/>
      <c r="AE58" s="231"/>
      <c r="AF58" s="231"/>
      <c r="AG58" s="245">
        <f>AD58+AE58+AF58</f>
        <v>0</v>
      </c>
      <c r="AH58" s="245"/>
      <c r="AI58" s="245"/>
      <c r="AJ58" s="245" t="s">
        <v>1</v>
      </c>
      <c r="AK58" s="245"/>
      <c r="AL58" s="104"/>
      <c r="AM58" s="231"/>
      <c r="AN58" s="231"/>
      <c r="AO58" s="231"/>
      <c r="AP58" s="245">
        <f>AM58+AN58+AO58</f>
        <v>0</v>
      </c>
    </row>
    <row r="59" spans="1:42" ht="13.5">
      <c r="A59" s="231">
        <v>3</v>
      </c>
      <c r="B59" s="104"/>
      <c r="C59" s="231"/>
      <c r="D59" s="245" t="s">
        <v>1</v>
      </c>
      <c r="E59" s="245"/>
      <c r="F59" s="245"/>
      <c r="G59" s="245" t="s">
        <v>1</v>
      </c>
      <c r="H59" s="245"/>
      <c r="I59" s="104"/>
      <c r="J59" s="231"/>
      <c r="K59" s="231"/>
      <c r="L59" s="231"/>
      <c r="M59" s="245">
        <f>J59+K59+L59</f>
        <v>0</v>
      </c>
      <c r="N59" s="245"/>
      <c r="O59" s="104"/>
      <c r="P59" s="231"/>
      <c r="Q59" s="231"/>
      <c r="R59" s="231"/>
      <c r="S59" s="245">
        <f>P59+Q59+R59</f>
        <v>0</v>
      </c>
      <c r="T59" s="321">
        <f t="shared" si="0"/>
        <v>0</v>
      </c>
      <c r="U59" s="245">
        <f t="shared" si="1"/>
        <v>0</v>
      </c>
      <c r="V59" s="245">
        <f t="shared" si="2"/>
        <v>0</v>
      </c>
      <c r="W59" s="245">
        <f t="shared" si="3"/>
        <v>0</v>
      </c>
      <c r="X59" s="245">
        <f t="shared" si="4"/>
        <v>0</v>
      </c>
      <c r="Y59" s="245"/>
      <c r="Z59" s="245"/>
      <c r="AA59" s="245" t="s">
        <v>1</v>
      </c>
      <c r="AB59" s="245"/>
      <c r="AC59" s="104"/>
      <c r="AD59" s="231"/>
      <c r="AE59" s="231"/>
      <c r="AF59" s="231"/>
      <c r="AG59" s="245">
        <f>AD59+AE59+AF59</f>
        <v>0</v>
      </c>
      <c r="AH59" s="245"/>
      <c r="AI59" s="245"/>
      <c r="AJ59" s="245" t="s">
        <v>1</v>
      </c>
      <c r="AK59" s="245"/>
      <c r="AL59" s="104"/>
      <c r="AM59" s="231"/>
      <c r="AN59" s="231"/>
      <c r="AO59" s="231"/>
      <c r="AP59" s="245">
        <f>AM59+AN59+AO59</f>
        <v>0</v>
      </c>
    </row>
    <row r="60" spans="1:42" s="248" customFormat="1" ht="14.25">
      <c r="A60" s="243"/>
      <c r="B60" s="246" t="s">
        <v>112</v>
      </c>
      <c r="C60" s="247" t="s">
        <v>1</v>
      </c>
      <c r="D60" s="247" t="s">
        <v>1</v>
      </c>
      <c r="E60" s="247" t="s">
        <v>1</v>
      </c>
      <c r="F60" s="247" t="s">
        <v>1</v>
      </c>
      <c r="G60" s="247" t="s">
        <v>1</v>
      </c>
      <c r="H60" s="247" t="s">
        <v>1</v>
      </c>
      <c r="I60" s="247">
        <f>SUM(I57:I59)</f>
        <v>0</v>
      </c>
      <c r="J60" s="247">
        <f>SUM(J57:J59)</f>
        <v>0</v>
      </c>
      <c r="K60" s="247">
        <f>SUM(K57:K59)</f>
        <v>0</v>
      </c>
      <c r="L60" s="247">
        <f>SUM(L57:L59)</f>
        <v>0</v>
      </c>
      <c r="M60" s="247">
        <f>SUM(M57:M59)</f>
        <v>0</v>
      </c>
      <c r="N60" s="247" t="s">
        <v>1</v>
      </c>
      <c r="O60" s="247">
        <f>SUM(O57:O59)</f>
        <v>0</v>
      </c>
      <c r="P60" s="247">
        <f>SUM(P57:P59)</f>
        <v>0</v>
      </c>
      <c r="Q60" s="247">
        <f>SUM(Q57:Q59)</f>
        <v>0</v>
      </c>
      <c r="R60" s="247">
        <f>SUM(R57:R59)</f>
        <v>0</v>
      </c>
      <c r="S60" s="247">
        <f>SUM(S57:S59)</f>
        <v>0</v>
      </c>
      <c r="T60" s="321">
        <f t="shared" si="0"/>
        <v>0</v>
      </c>
      <c r="U60" s="245">
        <f t="shared" si="1"/>
        <v>0</v>
      </c>
      <c r="V60" s="245">
        <f t="shared" si="2"/>
        <v>0</v>
      </c>
      <c r="W60" s="245">
        <f t="shared" si="3"/>
        <v>0</v>
      </c>
      <c r="X60" s="245">
        <f t="shared" si="4"/>
        <v>0</v>
      </c>
      <c r="Y60" s="247" t="s">
        <v>1</v>
      </c>
      <c r="Z60" s="247" t="s">
        <v>1</v>
      </c>
      <c r="AA60" s="247" t="s">
        <v>1</v>
      </c>
      <c r="AB60" s="247" t="s">
        <v>1</v>
      </c>
      <c r="AC60" s="247">
        <f>SUM(AC57:AC59)</f>
        <v>0</v>
      </c>
      <c r="AD60" s="247">
        <f>SUM(AD57:AD59)</f>
        <v>0</v>
      </c>
      <c r="AE60" s="247">
        <f>SUM(AE57:AE59)</f>
        <v>0</v>
      </c>
      <c r="AF60" s="247">
        <f>SUM(AF57:AF59)</f>
        <v>0</v>
      </c>
      <c r="AG60" s="247">
        <f>SUM(AG57:AG59)</f>
        <v>0</v>
      </c>
      <c r="AH60" s="247" t="s">
        <v>1</v>
      </c>
      <c r="AI60" s="247" t="s">
        <v>1</v>
      </c>
      <c r="AJ60" s="247" t="s">
        <v>1</v>
      </c>
      <c r="AK60" s="247" t="s">
        <v>1</v>
      </c>
      <c r="AL60" s="247">
        <f>SUM(AL57:AL59)</f>
        <v>0</v>
      </c>
      <c r="AM60" s="247">
        <f>SUM(AM57:AM59)</f>
        <v>0</v>
      </c>
      <c r="AN60" s="247">
        <f>SUM(AN57:AN59)</f>
        <v>0</v>
      </c>
      <c r="AO60" s="247">
        <f>SUM(AO57:AO59)</f>
        <v>0</v>
      </c>
      <c r="AP60" s="247">
        <f>SUM(AP57:AP59)</f>
        <v>0</v>
      </c>
    </row>
    <row r="61" spans="1:42" ht="13.5">
      <c r="A61" s="231"/>
      <c r="B61" s="104"/>
      <c r="C61" s="245"/>
      <c r="D61" s="245"/>
      <c r="E61" s="245"/>
      <c r="F61" s="245"/>
      <c r="G61" s="245"/>
      <c r="H61" s="245"/>
      <c r="I61" s="104"/>
      <c r="J61" s="245"/>
      <c r="K61" s="245"/>
      <c r="L61" s="245"/>
      <c r="M61" s="245"/>
      <c r="N61" s="245"/>
      <c r="O61" s="104"/>
      <c r="P61" s="245"/>
      <c r="Q61" s="245"/>
      <c r="R61" s="245"/>
      <c r="S61" s="104"/>
      <c r="T61" s="321"/>
      <c r="U61" s="245"/>
      <c r="V61" s="245"/>
      <c r="W61" s="245"/>
      <c r="X61" s="245"/>
      <c r="Y61" s="245"/>
      <c r="Z61" s="245"/>
      <c r="AA61" s="245"/>
      <c r="AB61" s="245"/>
      <c r="AC61" s="104"/>
      <c r="AD61" s="245"/>
      <c r="AE61" s="245"/>
      <c r="AF61" s="245"/>
      <c r="AG61" s="245"/>
      <c r="AH61" s="245"/>
      <c r="AI61" s="245"/>
      <c r="AJ61" s="245"/>
      <c r="AK61" s="245"/>
      <c r="AL61" s="104"/>
      <c r="AM61" s="245"/>
      <c r="AN61" s="245"/>
      <c r="AO61" s="245"/>
      <c r="AP61" s="245"/>
    </row>
    <row r="62" spans="1:42" s="582" customFormat="1" ht="34.5">
      <c r="A62" s="580"/>
      <c r="B62" s="581" t="s">
        <v>237</v>
      </c>
      <c r="C62" s="359" t="s">
        <v>1</v>
      </c>
      <c r="D62" s="359" t="s">
        <v>1</v>
      </c>
      <c r="E62" s="359" t="s">
        <v>1</v>
      </c>
      <c r="F62" s="359" t="s">
        <v>1</v>
      </c>
      <c r="G62" s="359" t="s">
        <v>1</v>
      </c>
      <c r="H62" s="359" t="s">
        <v>1</v>
      </c>
      <c r="I62" s="359">
        <f>+I13+I22+I37+I52+I60</f>
        <v>0</v>
      </c>
      <c r="J62" s="359">
        <f aca="true" t="shared" si="9" ref="J62:X62">+J13+J22+J37+J52+J60</f>
        <v>0</v>
      </c>
      <c r="K62" s="359">
        <f t="shared" si="9"/>
        <v>0</v>
      </c>
      <c r="L62" s="359">
        <f t="shared" si="9"/>
        <v>0</v>
      </c>
      <c r="M62" s="359">
        <f t="shared" si="9"/>
        <v>0</v>
      </c>
      <c r="N62" s="359"/>
      <c r="O62" s="359">
        <f t="shared" si="9"/>
        <v>0</v>
      </c>
      <c r="P62" s="359">
        <f t="shared" si="9"/>
        <v>0</v>
      </c>
      <c r="Q62" s="359">
        <f t="shared" si="9"/>
        <v>0</v>
      </c>
      <c r="R62" s="359">
        <f t="shared" si="9"/>
        <v>0</v>
      </c>
      <c r="S62" s="359">
        <f t="shared" si="9"/>
        <v>0</v>
      </c>
      <c r="T62" s="359">
        <f t="shared" si="9"/>
        <v>0</v>
      </c>
      <c r="U62" s="359">
        <f t="shared" si="9"/>
        <v>0</v>
      </c>
      <c r="V62" s="359">
        <f t="shared" si="9"/>
        <v>0</v>
      </c>
      <c r="W62" s="359">
        <f t="shared" si="9"/>
        <v>0</v>
      </c>
      <c r="X62" s="359">
        <f t="shared" si="9"/>
        <v>0</v>
      </c>
      <c r="Y62" s="359" t="s">
        <v>1</v>
      </c>
      <c r="Z62" s="359" t="s">
        <v>1</v>
      </c>
      <c r="AA62" s="359" t="s">
        <v>1</v>
      </c>
      <c r="AB62" s="359" t="s">
        <v>1</v>
      </c>
      <c r="AC62" s="359">
        <f>+AC13+AC22+AC37+AC52+AC60</f>
        <v>0</v>
      </c>
      <c r="AD62" s="359">
        <f>+AD13+AD22+AD37+AD52+AD60</f>
        <v>0</v>
      </c>
      <c r="AE62" s="359">
        <f>+AE13+AE22+AE37+AE52+AE60</f>
        <v>0</v>
      </c>
      <c r="AF62" s="359">
        <f>+AF13+AF22+AF37+AF52+AF60</f>
        <v>0</v>
      </c>
      <c r="AG62" s="359">
        <f>+AG13+AG22+AG37+AG52+AG60</f>
        <v>0</v>
      </c>
      <c r="AH62" s="359" t="s">
        <v>1</v>
      </c>
      <c r="AI62" s="359" t="s">
        <v>1</v>
      </c>
      <c r="AJ62" s="359" t="s">
        <v>1</v>
      </c>
      <c r="AK62" s="359" t="s">
        <v>1</v>
      </c>
      <c r="AL62" s="359">
        <f>+AL13+AL22+AL37+AL52+AL60</f>
        <v>0</v>
      </c>
      <c r="AM62" s="359">
        <f>+AM13+AM22+AM37+AM52+AM60</f>
        <v>0</v>
      </c>
      <c r="AN62" s="359">
        <f>+AN13+AN22+AN37+AN52+AN60</f>
        <v>0</v>
      </c>
      <c r="AO62" s="359">
        <f>+AO13+AO22+AO37+AO52+AO60</f>
        <v>0</v>
      </c>
      <c r="AP62" s="359">
        <f>+AP13+AP22+AP37+AP52+AP60</f>
        <v>0</v>
      </c>
    </row>
    <row r="63" spans="1:42" s="16" customFormat="1" ht="12.75">
      <c r="A63" s="43"/>
      <c r="B63" s="252"/>
      <c r="C63" s="253"/>
      <c r="D63" s="43"/>
      <c r="E63" s="43"/>
      <c r="F63" s="43"/>
      <c r="G63" s="43"/>
      <c r="H63" s="43"/>
      <c r="I63" s="252"/>
      <c r="J63" s="43"/>
      <c r="K63" s="43"/>
      <c r="L63" s="43"/>
      <c r="M63" s="43"/>
      <c r="N63" s="43"/>
      <c r="O63" s="252"/>
      <c r="P63" s="43" t="s">
        <v>0</v>
      </c>
      <c r="Q63" s="43"/>
      <c r="R63" s="43"/>
      <c r="S63" s="252"/>
      <c r="T63" s="293" t="s">
        <v>0</v>
      </c>
      <c r="U63" s="252"/>
      <c r="V63" s="43" t="s">
        <v>0</v>
      </c>
      <c r="Y63" s="43"/>
      <c r="Z63" s="43"/>
      <c r="AA63" s="43"/>
      <c r="AB63" s="43"/>
      <c r="AC63" s="252"/>
      <c r="AD63" s="43"/>
      <c r="AE63" s="43"/>
      <c r="AF63" s="43"/>
      <c r="AG63" s="43"/>
      <c r="AH63" s="43"/>
      <c r="AI63" s="43"/>
      <c r="AJ63" s="43"/>
      <c r="AK63" s="43"/>
      <c r="AL63" s="252"/>
      <c r="AM63" s="43"/>
      <c r="AN63" s="43"/>
      <c r="AO63" s="43"/>
      <c r="AP63" s="43"/>
    </row>
    <row r="65" spans="2:20" ht="13.5">
      <c r="B65" s="5" t="s">
        <v>234</v>
      </c>
      <c r="T65" s="5"/>
    </row>
    <row r="66" spans="2:36" ht="27.75" customHeight="1">
      <c r="B66" s="189" t="s">
        <v>424</v>
      </c>
      <c r="C66" s="189"/>
      <c r="D66" s="324"/>
      <c r="E66" s="324"/>
      <c r="F66" s="324"/>
      <c r="G66" s="324"/>
      <c r="T66" s="5"/>
      <c r="Y66" s="324"/>
      <c r="Z66" s="324"/>
      <c r="AA66" s="324"/>
      <c r="AH66" s="324"/>
      <c r="AI66" s="324"/>
      <c r="AJ66" s="324"/>
    </row>
    <row r="67" spans="2:20" ht="37.5" customHeight="1">
      <c r="B67" s="908" t="s">
        <v>423</v>
      </c>
      <c r="C67" s="909"/>
      <c r="D67" s="909"/>
      <c r="E67" s="909"/>
      <c r="F67" s="909"/>
      <c r="G67" s="909"/>
      <c r="H67" s="909"/>
      <c r="I67" s="909"/>
      <c r="T67" s="5"/>
    </row>
    <row r="68" spans="2:36" ht="29.25" customHeight="1">
      <c r="B68" s="587" t="s">
        <v>490</v>
      </c>
      <c r="C68" s="324"/>
      <c r="D68" s="324"/>
      <c r="E68" s="324"/>
      <c r="F68" s="324"/>
      <c r="G68" s="324"/>
      <c r="T68" s="5"/>
      <c r="Y68" s="324"/>
      <c r="Z68" s="324"/>
      <c r="AA68" s="324"/>
      <c r="AH68" s="324"/>
      <c r="AI68" s="324"/>
      <c r="AJ68" s="324"/>
    </row>
    <row r="69" spans="2:8" ht="39" customHeight="1">
      <c r="B69" s="915" t="s">
        <v>497</v>
      </c>
      <c r="C69" s="915"/>
      <c r="D69" s="915"/>
      <c r="E69" s="915"/>
      <c r="F69" s="915"/>
      <c r="G69" s="915"/>
      <c r="H69" s="915"/>
    </row>
  </sheetData>
  <sheetProtection/>
  <mergeCells count="7">
    <mergeCell ref="AK4:AP4"/>
    <mergeCell ref="B69:H69"/>
    <mergeCell ref="H4:M4"/>
    <mergeCell ref="N4:S4"/>
    <mergeCell ref="T4:X4"/>
    <mergeCell ref="B67:I67"/>
    <mergeCell ref="AB4:AG4"/>
  </mergeCells>
  <printOptions/>
  <pageMargins left="0.17" right="0.16" top="0.22" bottom="0.19" header="0.17" footer="0.1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D1">
      <selection activeCell="M20" sqref="M20"/>
    </sheetView>
  </sheetViews>
  <sheetFormatPr defaultColWidth="9.140625" defaultRowHeight="12.75"/>
  <cols>
    <col min="1" max="1" width="9.140625" style="21" customWidth="1"/>
    <col min="2" max="2" width="12.28125" style="21" customWidth="1"/>
    <col min="3" max="3" width="6.7109375" style="16" customWidth="1"/>
    <col min="4" max="4" width="45.57421875" style="220" customWidth="1"/>
    <col min="5" max="6" width="11.7109375" style="4" customWidth="1"/>
    <col min="7" max="7" width="11.00390625" style="4" customWidth="1"/>
    <col min="8" max="8" width="12.57421875" style="4" customWidth="1"/>
    <col min="9" max="9" width="14.7109375" style="4" customWidth="1"/>
    <col min="10" max="10" width="49.28125" style="4" customWidth="1"/>
    <col min="11" max="12" width="11.00390625" style="4" customWidth="1"/>
    <col min="13" max="16384" width="9.140625" style="5" customWidth="1"/>
  </cols>
  <sheetData>
    <row r="1" spans="1:10" ht="21.75" customHeight="1">
      <c r="A1" s="33"/>
      <c r="B1" s="33"/>
      <c r="J1" s="40" t="s">
        <v>33</v>
      </c>
    </row>
    <row r="2" spans="1:12" s="33" customFormat="1" ht="25.5" customHeight="1" thickBot="1">
      <c r="A2" s="849" t="s">
        <v>883</v>
      </c>
      <c r="B2" s="849"/>
      <c r="C2" s="849"/>
      <c r="D2" s="849"/>
      <c r="E2" s="849"/>
      <c r="F2" s="849"/>
      <c r="G2" s="849"/>
      <c r="H2" s="849"/>
      <c r="I2" s="25"/>
      <c r="J2" s="40" t="s">
        <v>27</v>
      </c>
      <c r="K2" s="32"/>
      <c r="L2" s="32"/>
    </row>
    <row r="3" spans="1:10" s="554" customFormat="1" ht="16.5">
      <c r="A3" s="576" t="s">
        <v>402</v>
      </c>
      <c r="B3" s="791" t="s">
        <v>765</v>
      </c>
      <c r="C3" s="552"/>
      <c r="D3" s="850"/>
      <c r="E3" s="850"/>
      <c r="F3" s="850"/>
      <c r="G3" s="850"/>
      <c r="H3" s="850"/>
      <c r="I3" s="850"/>
      <c r="J3" s="553"/>
    </row>
    <row r="4" spans="1:12" s="554" customFormat="1" ht="16.5">
      <c r="A4" s="276" t="s">
        <v>403</v>
      </c>
      <c r="B4" s="792" t="s">
        <v>766</v>
      </c>
      <c r="C4" s="552"/>
      <c r="D4" s="557"/>
      <c r="E4" s="557"/>
      <c r="F4" s="557"/>
      <c r="G4" s="557"/>
      <c r="H4" s="557"/>
      <c r="I4" s="557"/>
      <c r="J4" s="553"/>
      <c r="K4" s="598"/>
      <c r="L4" s="598"/>
    </row>
    <row r="5" spans="1:12" s="33" customFormat="1" ht="14.25">
      <c r="A5" s="276" t="s">
        <v>404</v>
      </c>
      <c r="B5" s="792" t="s">
        <v>767</v>
      </c>
      <c r="C5" s="50"/>
      <c r="D5" s="6"/>
      <c r="E5" s="25"/>
      <c r="F5" s="25"/>
      <c r="G5" s="25"/>
      <c r="H5" s="25"/>
      <c r="I5" s="25"/>
      <c r="J5" s="25"/>
      <c r="K5" s="25"/>
      <c r="L5" s="25"/>
    </row>
    <row r="6" spans="1:9" s="16" customFormat="1" ht="13.5">
      <c r="A6" s="848"/>
      <c r="B6" s="848"/>
      <c r="C6" s="314"/>
      <c r="D6" s="351"/>
      <c r="E6" s="9"/>
      <c r="F6" s="9"/>
      <c r="H6" s="478" t="s">
        <v>360</v>
      </c>
      <c r="I6" s="477"/>
    </row>
    <row r="7" spans="1:12" s="16" customFormat="1" ht="13.5" customHeight="1">
      <c r="A7" s="840" t="s">
        <v>405</v>
      </c>
      <c r="B7" s="840"/>
      <c r="C7" s="846"/>
      <c r="D7" s="847"/>
      <c r="E7" s="54" t="s">
        <v>454</v>
      </c>
      <c r="F7" s="54" t="s">
        <v>455</v>
      </c>
      <c r="G7" s="64" t="s">
        <v>456</v>
      </c>
      <c r="H7" s="64"/>
      <c r="I7" s="64"/>
      <c r="J7" s="14"/>
      <c r="K7" s="56" t="s">
        <v>475</v>
      </c>
      <c r="L7" s="56" t="s">
        <v>506</v>
      </c>
    </row>
    <row r="8" spans="1:12" s="16" customFormat="1" ht="63.75">
      <c r="A8" s="561" t="s">
        <v>406</v>
      </c>
      <c r="B8" s="561" t="s">
        <v>407</v>
      </c>
      <c r="C8" s="514" t="s">
        <v>34</v>
      </c>
      <c r="D8" s="514" t="s">
        <v>372</v>
      </c>
      <c r="E8" s="14" t="s">
        <v>374</v>
      </c>
      <c r="F8" s="68" t="s">
        <v>29</v>
      </c>
      <c r="G8" s="14" t="s">
        <v>30</v>
      </c>
      <c r="H8" s="14" t="s">
        <v>507</v>
      </c>
      <c r="I8" s="674" t="s">
        <v>508</v>
      </c>
      <c r="J8" s="14" t="s">
        <v>283</v>
      </c>
      <c r="K8" s="14" t="s">
        <v>30</v>
      </c>
      <c r="L8" s="14" t="s">
        <v>30</v>
      </c>
    </row>
    <row r="9" spans="1:12" s="298" customFormat="1" ht="13.5">
      <c r="A9" s="570">
        <v>1</v>
      </c>
      <c r="B9" s="570">
        <v>2</v>
      </c>
      <c r="C9" s="570">
        <v>3</v>
      </c>
      <c r="D9" s="570">
        <v>4</v>
      </c>
      <c r="E9" s="570">
        <v>5</v>
      </c>
      <c r="F9" s="570">
        <v>6</v>
      </c>
      <c r="G9" s="570">
        <v>7</v>
      </c>
      <c r="H9" s="570">
        <v>8</v>
      </c>
      <c r="I9" s="570">
        <v>9</v>
      </c>
      <c r="J9" s="570">
        <v>10</v>
      </c>
      <c r="K9" s="570">
        <v>11</v>
      </c>
      <c r="L9" s="570">
        <v>12</v>
      </c>
    </row>
    <row r="10" spans="1:12" s="184" customFormat="1" ht="14.25" customHeight="1">
      <c r="A10" s="851" t="s">
        <v>770</v>
      </c>
      <c r="B10" s="843">
        <v>11002</v>
      </c>
      <c r="C10" s="562"/>
      <c r="D10" s="305" t="s">
        <v>281</v>
      </c>
      <c r="E10" s="297">
        <v>108</v>
      </c>
      <c r="F10" s="297">
        <v>158</v>
      </c>
      <c r="G10" s="297">
        <v>158</v>
      </c>
      <c r="H10" s="297">
        <f>+G10-F10</f>
        <v>0</v>
      </c>
      <c r="I10" s="297">
        <f aca="true" t="shared" si="0" ref="I10:I41">G10-E10</f>
        <v>50</v>
      </c>
      <c r="J10" s="297"/>
      <c r="K10" s="297"/>
      <c r="L10" s="297"/>
    </row>
    <row r="11" spans="1:12" s="184" customFormat="1" ht="13.5" customHeight="1">
      <c r="A11" s="838"/>
      <c r="B11" s="844"/>
      <c r="C11" s="563"/>
      <c r="D11" s="306"/>
      <c r="E11" s="175"/>
      <c r="F11" s="175"/>
      <c r="G11" s="175"/>
      <c r="H11" s="175">
        <f aca="true" t="shared" si="1" ref="H11:H75">+G11-F11</f>
        <v>0</v>
      </c>
      <c r="I11" s="175">
        <f t="shared" si="0"/>
        <v>0</v>
      </c>
      <c r="J11" s="175"/>
      <c r="K11" s="175"/>
      <c r="L11" s="175"/>
    </row>
    <row r="12" spans="1:12" s="184" customFormat="1" ht="14.25" customHeight="1">
      <c r="A12" s="838"/>
      <c r="B12" s="844"/>
      <c r="C12" s="563"/>
      <c r="D12" s="307" t="s">
        <v>31</v>
      </c>
      <c r="E12" s="175">
        <v>15</v>
      </c>
      <c r="F12" s="175">
        <v>15</v>
      </c>
      <c r="G12" s="175">
        <v>15</v>
      </c>
      <c r="H12" s="175">
        <f t="shared" si="1"/>
        <v>0</v>
      </c>
      <c r="I12" s="175">
        <f t="shared" si="0"/>
        <v>0</v>
      </c>
      <c r="J12" s="175"/>
      <c r="K12" s="175"/>
      <c r="L12" s="175"/>
    </row>
    <row r="13" spans="1:12" s="300" customFormat="1" ht="14.25" customHeight="1">
      <c r="A13" s="838"/>
      <c r="B13" s="844"/>
      <c r="C13" s="563"/>
      <c r="D13" s="306"/>
      <c r="E13" s="175"/>
      <c r="F13" s="175"/>
      <c r="G13" s="175"/>
      <c r="H13" s="175">
        <f t="shared" si="1"/>
        <v>0</v>
      </c>
      <c r="I13" s="175">
        <f t="shared" si="0"/>
        <v>0</v>
      </c>
      <c r="J13" s="175"/>
      <c r="K13" s="175"/>
      <c r="L13" s="175"/>
    </row>
    <row r="14" spans="1:12" s="298" customFormat="1" ht="14.25" customHeight="1">
      <c r="A14" s="838"/>
      <c r="B14" s="844"/>
      <c r="C14" s="564"/>
      <c r="D14" s="315" t="s">
        <v>32</v>
      </c>
      <c r="E14" s="299">
        <f>+E16+E85</f>
        <v>500316.42000000004</v>
      </c>
      <c r="F14" s="299">
        <f>+F16+F85</f>
        <v>883218.0000000001</v>
      </c>
      <c r="G14" s="299">
        <f>+G16+G85</f>
        <v>977476.5</v>
      </c>
      <c r="H14" s="299">
        <f t="shared" si="1"/>
        <v>94258.49999999988</v>
      </c>
      <c r="I14" s="299">
        <f t="shared" si="0"/>
        <v>477160.07999999996</v>
      </c>
      <c r="J14" s="299"/>
      <c r="K14" s="299">
        <f>+K16+K85</f>
        <v>770000.4</v>
      </c>
      <c r="L14" s="299">
        <f>+L16+L85</f>
        <v>773042.8</v>
      </c>
    </row>
    <row r="15" spans="1:12" s="298" customFormat="1" ht="14.25" customHeight="1">
      <c r="A15" s="838"/>
      <c r="B15" s="844"/>
      <c r="C15" s="565"/>
      <c r="D15" s="17" t="s">
        <v>373</v>
      </c>
      <c r="E15" s="175"/>
      <c r="F15" s="175"/>
      <c r="G15" s="175"/>
      <c r="H15" s="175"/>
      <c r="I15" s="175"/>
      <c r="J15" s="175"/>
      <c r="K15" s="175"/>
      <c r="L15" s="175"/>
    </row>
    <row r="16" spans="1:12" s="298" customFormat="1" ht="14.25" customHeight="1">
      <c r="A16" s="838"/>
      <c r="B16" s="844"/>
      <c r="C16" s="566"/>
      <c r="D16" s="308" t="s">
        <v>35</v>
      </c>
      <c r="E16" s="299">
        <f>E18+SUM(E24:E83)-E24-E29-E37-E51-E55-E74</f>
        <v>500316.42000000004</v>
      </c>
      <c r="F16" s="299">
        <f>F18+SUM(F24:F83)-F24-F29-F37-F51-F55-F74</f>
        <v>773218.0000000001</v>
      </c>
      <c r="G16" s="299">
        <f>G18+SUM(G24:G83)-G24-G29-G37-G51-G55-G74</f>
        <v>757476.5</v>
      </c>
      <c r="H16" s="299">
        <f>+G16-F16</f>
        <v>-15741.500000000116</v>
      </c>
      <c r="I16" s="299">
        <f>G16-E16</f>
        <v>257160.07999999996</v>
      </c>
      <c r="J16" s="299"/>
      <c r="K16" s="299">
        <f>K18+SUM(K24:K83)-K24-K29-K37-K51-K55-K74</f>
        <v>770000.4</v>
      </c>
      <c r="L16" s="299">
        <f>L18+SUM(L24:L83)-L24-L29-L37-L51-L55-L74</f>
        <v>773042.8</v>
      </c>
    </row>
    <row r="17" spans="1:12" s="298" customFormat="1" ht="13.5" customHeight="1">
      <c r="A17" s="838"/>
      <c r="B17" s="844"/>
      <c r="C17" s="562"/>
      <c r="D17" s="306" t="s">
        <v>71</v>
      </c>
      <c r="E17" s="297"/>
      <c r="F17" s="297"/>
      <c r="G17" s="175"/>
      <c r="H17" s="175">
        <f>+G17-F17</f>
        <v>0</v>
      </c>
      <c r="I17" s="175">
        <f>G17-E17</f>
        <v>0</v>
      </c>
      <c r="J17" s="297"/>
      <c r="K17" s="175"/>
      <c r="L17" s="175"/>
    </row>
    <row r="18" spans="1:12" s="298" customFormat="1" ht="14.25">
      <c r="A18" s="838"/>
      <c r="B18" s="844"/>
      <c r="C18" s="567"/>
      <c r="D18" s="516" t="s">
        <v>436</v>
      </c>
      <c r="E18" s="517">
        <f>SUM(E20:E23)</f>
        <v>469536.01</v>
      </c>
      <c r="F18" s="682">
        <f>SUM(F20:F23)</f>
        <v>694881.6</v>
      </c>
      <c r="G18" s="682">
        <f>SUM(G20:G23)</f>
        <v>674590.7</v>
      </c>
      <c r="H18" s="517">
        <f>+G18-F18</f>
        <v>-20290.900000000023</v>
      </c>
      <c r="I18" s="517">
        <f>G18-E18</f>
        <v>205054.68999999994</v>
      </c>
      <c r="J18" s="517"/>
      <c r="K18" s="682">
        <f>SUM(K20:K23)</f>
        <v>687114.6</v>
      </c>
      <c r="L18" s="682">
        <f>SUM(L20:L23)</f>
        <v>690157</v>
      </c>
    </row>
    <row r="19" spans="1:12" s="298" customFormat="1" ht="13.5">
      <c r="A19" s="573"/>
      <c r="B19" s="571"/>
      <c r="C19" s="562"/>
      <c r="D19" s="306" t="s">
        <v>71</v>
      </c>
      <c r="E19" s="297"/>
      <c r="F19" s="297"/>
      <c r="G19" s="175"/>
      <c r="H19" s="175">
        <f t="shared" si="1"/>
        <v>0</v>
      </c>
      <c r="I19" s="297">
        <f t="shared" si="0"/>
        <v>0</v>
      </c>
      <c r="J19" s="297"/>
      <c r="K19" s="175"/>
      <c r="L19" s="175"/>
    </row>
    <row r="20" spans="1:12" s="298" customFormat="1" ht="109.5" customHeight="1">
      <c r="A20" s="573"/>
      <c r="B20" s="571"/>
      <c r="C20" s="568" t="s">
        <v>273</v>
      </c>
      <c r="D20" s="309" t="s">
        <v>36</v>
      </c>
      <c r="E20" s="297">
        <v>363696.76</v>
      </c>
      <c r="F20" s="297">
        <v>540463.5</v>
      </c>
      <c r="G20" s="297">
        <v>524713.7</v>
      </c>
      <c r="H20" s="297">
        <f t="shared" si="1"/>
        <v>-15749.800000000047</v>
      </c>
      <c r="I20" s="297">
        <f t="shared" si="0"/>
        <v>161016.93999999994</v>
      </c>
      <c r="J20" s="793" t="s">
        <v>772</v>
      </c>
      <c r="K20" s="297">
        <v>534455</v>
      </c>
      <c r="L20" s="297">
        <v>536820.4</v>
      </c>
    </row>
    <row r="21" spans="1:12" s="301" customFormat="1" ht="28.5">
      <c r="A21" s="573"/>
      <c r="B21" s="571"/>
      <c r="C21" s="568" t="s">
        <v>274</v>
      </c>
      <c r="D21" s="310" t="s">
        <v>37</v>
      </c>
      <c r="E21" s="297">
        <v>73983.75</v>
      </c>
      <c r="F21" s="297">
        <v>113235</v>
      </c>
      <c r="G21" s="297">
        <v>102534</v>
      </c>
      <c r="H21" s="297">
        <f t="shared" si="1"/>
        <v>-10701</v>
      </c>
      <c r="I21" s="297">
        <f t="shared" si="0"/>
        <v>28550.25</v>
      </c>
      <c r="J21" s="297"/>
      <c r="K21" s="297">
        <v>104389.5</v>
      </c>
      <c r="L21" s="297">
        <v>104840.5</v>
      </c>
    </row>
    <row r="22" spans="1:12" s="301" customFormat="1" ht="28.5">
      <c r="A22" s="573"/>
      <c r="B22" s="571"/>
      <c r="C22" s="568" t="s">
        <v>275</v>
      </c>
      <c r="D22" s="310" t="s">
        <v>38</v>
      </c>
      <c r="E22" s="297">
        <v>31855.5</v>
      </c>
      <c r="F22" s="297">
        <v>41183.1</v>
      </c>
      <c r="G22" s="297">
        <v>47343</v>
      </c>
      <c r="H22" s="297">
        <f>+G22-F22</f>
        <v>6159.9000000000015</v>
      </c>
      <c r="I22" s="297">
        <f>G22-E22</f>
        <v>15487.5</v>
      </c>
      <c r="J22" s="297"/>
      <c r="K22" s="297">
        <v>48270.1</v>
      </c>
      <c r="L22" s="297">
        <v>48496.1</v>
      </c>
    </row>
    <row r="23" spans="1:12" s="301" customFormat="1" ht="27" customHeight="1">
      <c r="A23" s="573"/>
      <c r="B23" s="571"/>
      <c r="C23" s="568" t="s">
        <v>560</v>
      </c>
      <c r="D23" s="310" t="s">
        <v>561</v>
      </c>
      <c r="E23" s="297"/>
      <c r="F23" s="297"/>
      <c r="G23" s="297"/>
      <c r="H23" s="297">
        <f>+G23-F23</f>
        <v>0</v>
      </c>
      <c r="I23" s="297">
        <f>G23-E23</f>
        <v>0</v>
      </c>
      <c r="J23" s="297"/>
      <c r="K23" s="297"/>
      <c r="L23" s="297"/>
    </row>
    <row r="24" spans="1:12" s="301" customFormat="1" ht="40.5">
      <c r="A24" s="573"/>
      <c r="B24" s="571"/>
      <c r="C24" s="569">
        <v>4212</v>
      </c>
      <c r="D24" s="516" t="s">
        <v>39</v>
      </c>
      <c r="E24" s="517">
        <f>E26+E27+E28</f>
        <v>4145.6</v>
      </c>
      <c r="F24" s="517">
        <f>F26+F27+F28</f>
        <v>11838.6</v>
      </c>
      <c r="G24" s="517">
        <f>G26+G27+G28</f>
        <v>13894.6</v>
      </c>
      <c r="H24" s="517">
        <f t="shared" si="1"/>
        <v>2056</v>
      </c>
      <c r="I24" s="517">
        <f t="shared" si="0"/>
        <v>9749</v>
      </c>
      <c r="J24" s="682" t="s">
        <v>773</v>
      </c>
      <c r="K24" s="517">
        <f>K26+K27+K28</f>
        <v>13894.6</v>
      </c>
      <c r="L24" s="517">
        <f>L26+L27+L28</f>
        <v>13894.6</v>
      </c>
    </row>
    <row r="25" spans="1:12" s="301" customFormat="1" ht="13.5">
      <c r="A25" s="573"/>
      <c r="B25" s="571"/>
      <c r="C25" s="568"/>
      <c r="D25" s="306" t="s">
        <v>71</v>
      </c>
      <c r="E25" s="316"/>
      <c r="F25" s="316"/>
      <c r="G25" s="316"/>
      <c r="H25" s="316">
        <f t="shared" si="1"/>
        <v>0</v>
      </c>
      <c r="I25" s="316">
        <f t="shared" si="0"/>
        <v>0</v>
      </c>
      <c r="J25" s="316"/>
      <c r="K25" s="316"/>
      <c r="L25" s="316"/>
    </row>
    <row r="26" spans="1:12" s="301" customFormat="1" ht="13.5">
      <c r="A26" s="573"/>
      <c r="B26" s="571"/>
      <c r="C26" s="568"/>
      <c r="D26" s="306" t="s">
        <v>39</v>
      </c>
      <c r="E26" s="316">
        <v>2767.3</v>
      </c>
      <c r="F26" s="316">
        <v>11838.6</v>
      </c>
      <c r="G26" s="316">
        <v>12074.1</v>
      </c>
      <c r="H26" s="316">
        <f t="shared" si="1"/>
        <v>235.5</v>
      </c>
      <c r="I26" s="316">
        <f t="shared" si="0"/>
        <v>9306.8</v>
      </c>
      <c r="J26" s="316"/>
      <c r="K26" s="316">
        <v>12074.1</v>
      </c>
      <c r="L26" s="316">
        <v>12074.1</v>
      </c>
    </row>
    <row r="27" spans="1:12" s="301" customFormat="1" ht="13.5">
      <c r="A27" s="573"/>
      <c r="B27" s="571"/>
      <c r="C27" s="568"/>
      <c r="D27" s="306" t="s">
        <v>282</v>
      </c>
      <c r="E27" s="316">
        <v>1378.3</v>
      </c>
      <c r="F27" s="316"/>
      <c r="G27" s="316"/>
      <c r="H27" s="316">
        <f t="shared" si="1"/>
        <v>0</v>
      </c>
      <c r="I27" s="316">
        <f t="shared" si="0"/>
        <v>-1378.3</v>
      </c>
      <c r="J27" s="316"/>
      <c r="K27" s="316"/>
      <c r="L27" s="316"/>
    </row>
    <row r="28" spans="1:12" s="301" customFormat="1" ht="13.5">
      <c r="A28" s="573"/>
      <c r="B28" s="571"/>
      <c r="C28" s="568"/>
      <c r="D28" s="306" t="s">
        <v>375</v>
      </c>
      <c r="E28" s="316"/>
      <c r="F28" s="316"/>
      <c r="G28" s="316">
        <v>1820.5</v>
      </c>
      <c r="H28" s="316">
        <f t="shared" si="1"/>
        <v>1820.5</v>
      </c>
      <c r="I28" s="316">
        <f t="shared" si="0"/>
        <v>1820.5</v>
      </c>
      <c r="J28" s="316"/>
      <c r="K28" s="316">
        <v>1820.5</v>
      </c>
      <c r="L28" s="316">
        <v>1820.5</v>
      </c>
    </row>
    <row r="29" spans="1:12" s="301" customFormat="1" ht="141.75" customHeight="1">
      <c r="A29" s="573"/>
      <c r="B29" s="571"/>
      <c r="C29" s="569">
        <v>4213</v>
      </c>
      <c r="D29" s="516" t="s">
        <v>40</v>
      </c>
      <c r="E29" s="517">
        <f>E31+E32</f>
        <v>125.82</v>
      </c>
      <c r="F29" s="517">
        <f>F31+F32</f>
        <v>470</v>
      </c>
      <c r="G29" s="517">
        <f>G31+G32</f>
        <v>470</v>
      </c>
      <c r="H29" s="517">
        <f t="shared" si="1"/>
        <v>0</v>
      </c>
      <c r="I29" s="517">
        <f t="shared" si="0"/>
        <v>344.18</v>
      </c>
      <c r="J29" s="794" t="s">
        <v>774</v>
      </c>
      <c r="K29" s="517">
        <f>K31+K32</f>
        <v>470</v>
      </c>
      <c r="L29" s="517">
        <f>L31+L32</f>
        <v>470</v>
      </c>
    </row>
    <row r="30" spans="1:12" s="301" customFormat="1" ht="13.5">
      <c r="A30" s="573"/>
      <c r="B30" s="571"/>
      <c r="C30" s="568"/>
      <c r="D30" s="306" t="s">
        <v>71</v>
      </c>
      <c r="E30" s="316"/>
      <c r="F30" s="316"/>
      <c r="G30" s="316"/>
      <c r="H30" s="316">
        <f t="shared" si="1"/>
        <v>0</v>
      </c>
      <c r="I30" s="316">
        <f t="shared" si="0"/>
        <v>0</v>
      </c>
      <c r="J30" s="316"/>
      <c r="K30" s="316"/>
      <c r="L30" s="316"/>
    </row>
    <row r="31" spans="1:12" s="301" customFormat="1" ht="27">
      <c r="A31" s="573"/>
      <c r="B31" s="571"/>
      <c r="C31" s="568"/>
      <c r="D31" s="312" t="s">
        <v>41</v>
      </c>
      <c r="E31" s="316">
        <v>125.82</v>
      </c>
      <c r="F31" s="316">
        <v>350</v>
      </c>
      <c r="G31" s="316">
        <v>350</v>
      </c>
      <c r="H31" s="316">
        <f t="shared" si="1"/>
        <v>0</v>
      </c>
      <c r="I31" s="316">
        <f t="shared" si="0"/>
        <v>224.18</v>
      </c>
      <c r="J31" s="316"/>
      <c r="K31" s="316">
        <v>350</v>
      </c>
      <c r="L31" s="316">
        <v>350</v>
      </c>
    </row>
    <row r="32" spans="1:12" s="301" customFormat="1" ht="27">
      <c r="A32" s="573"/>
      <c r="B32" s="571"/>
      <c r="C32" s="568"/>
      <c r="D32" s="312" t="s">
        <v>276</v>
      </c>
      <c r="E32" s="316"/>
      <c r="F32" s="316">
        <v>120</v>
      </c>
      <c r="G32" s="316">
        <v>120</v>
      </c>
      <c r="H32" s="316">
        <f t="shared" si="1"/>
        <v>0</v>
      </c>
      <c r="I32" s="316">
        <f t="shared" si="0"/>
        <v>120</v>
      </c>
      <c r="J32" s="316"/>
      <c r="K32" s="316">
        <v>120</v>
      </c>
      <c r="L32" s="316">
        <v>120</v>
      </c>
    </row>
    <row r="33" spans="1:12" s="301" customFormat="1" ht="64.5" customHeight="1">
      <c r="A33" s="573"/>
      <c r="B33" s="571"/>
      <c r="C33" s="568">
        <v>4214</v>
      </c>
      <c r="D33" s="311" t="s">
        <v>42</v>
      </c>
      <c r="E33" s="316">
        <v>5150.96</v>
      </c>
      <c r="F33" s="316">
        <v>10197.5</v>
      </c>
      <c r="G33" s="316">
        <v>11147</v>
      </c>
      <c r="H33" s="316">
        <f t="shared" si="1"/>
        <v>949.5</v>
      </c>
      <c r="I33" s="316">
        <f t="shared" si="0"/>
        <v>5996.04</v>
      </c>
      <c r="J33" s="795" t="s">
        <v>775</v>
      </c>
      <c r="K33" s="316">
        <v>11147</v>
      </c>
      <c r="L33" s="316">
        <v>11147</v>
      </c>
    </row>
    <row r="34" spans="1:12" s="298" customFormat="1" ht="28.5" customHeight="1">
      <c r="A34" s="573"/>
      <c r="B34" s="571"/>
      <c r="C34" s="568">
        <v>4215</v>
      </c>
      <c r="D34" s="311" t="s">
        <v>43</v>
      </c>
      <c r="E34" s="316">
        <v>446.01</v>
      </c>
      <c r="F34" s="316">
        <v>420</v>
      </c>
      <c r="G34" s="316">
        <v>420</v>
      </c>
      <c r="H34" s="316">
        <f t="shared" si="1"/>
        <v>0</v>
      </c>
      <c r="I34" s="316">
        <f t="shared" si="0"/>
        <v>-26.00999999999999</v>
      </c>
      <c r="J34" s="796" t="s">
        <v>776</v>
      </c>
      <c r="K34" s="316">
        <v>420</v>
      </c>
      <c r="L34" s="316">
        <v>420</v>
      </c>
    </row>
    <row r="35" spans="1:12" s="184" customFormat="1" ht="111.75" customHeight="1">
      <c r="A35" s="573"/>
      <c r="B35" s="571"/>
      <c r="C35" s="568">
        <v>4216</v>
      </c>
      <c r="D35" s="311" t="s">
        <v>44</v>
      </c>
      <c r="E35" s="316">
        <v>3330.04</v>
      </c>
      <c r="F35" s="316">
        <v>5000</v>
      </c>
      <c r="G35" s="316">
        <v>6016.1</v>
      </c>
      <c r="H35" s="316">
        <f t="shared" si="1"/>
        <v>1016.1000000000004</v>
      </c>
      <c r="I35" s="316">
        <f t="shared" si="0"/>
        <v>2686.0600000000004</v>
      </c>
      <c r="J35" s="629" t="s">
        <v>797</v>
      </c>
      <c r="K35" s="316">
        <v>6016.1</v>
      </c>
      <c r="L35" s="316">
        <v>6016.1</v>
      </c>
    </row>
    <row r="36" spans="1:12" s="184" customFormat="1" ht="14.25">
      <c r="A36" s="573"/>
      <c r="B36" s="571"/>
      <c r="C36" s="568">
        <v>4217</v>
      </c>
      <c r="D36" s="311" t="s">
        <v>45</v>
      </c>
      <c r="E36" s="316"/>
      <c r="F36" s="316"/>
      <c r="G36" s="316"/>
      <c r="H36" s="316">
        <f t="shared" si="1"/>
        <v>0</v>
      </c>
      <c r="I36" s="316">
        <f t="shared" si="0"/>
        <v>0</v>
      </c>
      <c r="J36" s="316"/>
      <c r="K36" s="316"/>
      <c r="L36" s="316"/>
    </row>
    <row r="37" spans="1:12" s="184" customFormat="1" ht="51" customHeight="1">
      <c r="A37" s="573"/>
      <c r="B37" s="571"/>
      <c r="C37" s="569"/>
      <c r="D37" s="516" t="s">
        <v>394</v>
      </c>
      <c r="E37" s="517">
        <f>E39+E40</f>
        <v>1522</v>
      </c>
      <c r="F37" s="517">
        <f>F39+F40</f>
        <v>25086.2</v>
      </c>
      <c r="G37" s="517">
        <f>G39+G40</f>
        <v>25614</v>
      </c>
      <c r="H37" s="517">
        <f t="shared" si="1"/>
        <v>527.7999999999993</v>
      </c>
      <c r="I37" s="517">
        <f t="shared" si="0"/>
        <v>24092</v>
      </c>
      <c r="J37" s="682" t="s">
        <v>885</v>
      </c>
      <c r="K37" s="517">
        <f>K39+K40</f>
        <v>25614</v>
      </c>
      <c r="L37" s="517">
        <f>L39+L40</f>
        <v>25614</v>
      </c>
    </row>
    <row r="38" spans="1:12" s="184" customFormat="1" ht="13.5">
      <c r="A38" s="573"/>
      <c r="B38" s="571"/>
      <c r="C38" s="568"/>
      <c r="D38" s="306" t="s">
        <v>71</v>
      </c>
      <c r="E38" s="175"/>
      <c r="F38" s="175"/>
      <c r="G38" s="175"/>
      <c r="H38" s="175">
        <f t="shared" si="1"/>
        <v>0</v>
      </c>
      <c r="I38" s="175">
        <f t="shared" si="0"/>
        <v>0</v>
      </c>
      <c r="J38" s="175"/>
      <c r="K38" s="175"/>
      <c r="L38" s="175"/>
    </row>
    <row r="39" spans="1:12" s="184" customFormat="1" ht="13.5">
      <c r="A39" s="573"/>
      <c r="B39" s="571"/>
      <c r="C39" s="568">
        <v>4221</v>
      </c>
      <c r="D39" s="306" t="s">
        <v>46</v>
      </c>
      <c r="E39" s="175">
        <v>1522</v>
      </c>
      <c r="F39" s="175">
        <v>25086.2</v>
      </c>
      <c r="G39" s="175">
        <v>25614</v>
      </c>
      <c r="H39" s="175">
        <f t="shared" si="1"/>
        <v>527.7999999999993</v>
      </c>
      <c r="I39" s="175">
        <f t="shared" si="0"/>
        <v>24092</v>
      </c>
      <c r="J39" s="175"/>
      <c r="K39" s="175">
        <v>25614</v>
      </c>
      <c r="L39" s="175">
        <v>25614</v>
      </c>
    </row>
    <row r="40" spans="1:12" s="184" customFormat="1" ht="13.5">
      <c r="A40" s="573"/>
      <c r="B40" s="571"/>
      <c r="C40" s="568">
        <v>4222</v>
      </c>
      <c r="D40" s="306" t="s">
        <v>47</v>
      </c>
      <c r="E40" s="175"/>
      <c r="F40" s="175"/>
      <c r="G40" s="175"/>
      <c r="H40" s="175">
        <f t="shared" si="1"/>
        <v>0</v>
      </c>
      <c r="I40" s="175">
        <f t="shared" si="0"/>
        <v>0</v>
      </c>
      <c r="J40" s="175"/>
      <c r="K40" s="175"/>
      <c r="L40" s="175"/>
    </row>
    <row r="41" spans="1:12" s="301" customFormat="1" ht="19.5" customHeight="1">
      <c r="A41" s="573"/>
      <c r="B41" s="571"/>
      <c r="C41" s="568">
        <v>4231</v>
      </c>
      <c r="D41" s="307" t="s">
        <v>48</v>
      </c>
      <c r="E41" s="175"/>
      <c r="F41" s="175">
        <v>350</v>
      </c>
      <c r="G41" s="175">
        <v>350</v>
      </c>
      <c r="H41" s="175">
        <f t="shared" si="1"/>
        <v>0</v>
      </c>
      <c r="I41" s="175">
        <f t="shared" si="0"/>
        <v>350</v>
      </c>
      <c r="J41" s="175"/>
      <c r="K41" s="175">
        <v>350</v>
      </c>
      <c r="L41" s="175">
        <v>350</v>
      </c>
    </row>
    <row r="42" spans="1:12" s="301" customFormat="1" ht="27">
      <c r="A42" s="573"/>
      <c r="B42" s="571"/>
      <c r="C42" s="568">
        <v>4232</v>
      </c>
      <c r="D42" s="307" t="s">
        <v>49</v>
      </c>
      <c r="E42" s="175">
        <v>1000</v>
      </c>
      <c r="F42" s="175">
        <v>6500</v>
      </c>
      <c r="G42" s="175">
        <v>6500</v>
      </c>
      <c r="H42" s="175">
        <f t="shared" si="1"/>
        <v>0</v>
      </c>
      <c r="I42" s="175">
        <f aca="true" t="shared" si="2" ref="I42:I75">G42-E42</f>
        <v>5500</v>
      </c>
      <c r="J42" s="797" t="s">
        <v>777</v>
      </c>
      <c r="K42" s="175">
        <v>6500</v>
      </c>
      <c r="L42" s="175">
        <v>6500</v>
      </c>
    </row>
    <row r="43" spans="1:12" s="301" customFormat="1" ht="28.5">
      <c r="A43" s="573"/>
      <c r="B43" s="571"/>
      <c r="C43" s="568">
        <v>4233</v>
      </c>
      <c r="D43" s="307" t="s">
        <v>369</v>
      </c>
      <c r="E43" s="175"/>
      <c r="F43" s="175"/>
      <c r="G43" s="175"/>
      <c r="H43" s="175">
        <f t="shared" si="1"/>
        <v>0</v>
      </c>
      <c r="I43" s="175">
        <f t="shared" si="2"/>
        <v>0</v>
      </c>
      <c r="J43" s="549"/>
      <c r="K43" s="175"/>
      <c r="L43" s="175"/>
    </row>
    <row r="44" spans="1:12" s="301" customFormat="1" ht="33" customHeight="1">
      <c r="A44" s="573"/>
      <c r="B44" s="571"/>
      <c r="C44" s="568">
        <v>4234</v>
      </c>
      <c r="D44" s="307" t="s">
        <v>50</v>
      </c>
      <c r="E44" s="316"/>
      <c r="F44" s="316">
        <v>100</v>
      </c>
      <c r="G44" s="316">
        <v>100</v>
      </c>
      <c r="H44" s="316">
        <f t="shared" si="1"/>
        <v>0</v>
      </c>
      <c r="I44" s="316">
        <f t="shared" si="2"/>
        <v>100</v>
      </c>
      <c r="J44" s="798" t="s">
        <v>778</v>
      </c>
      <c r="K44" s="316">
        <v>100</v>
      </c>
      <c r="L44" s="316">
        <v>100</v>
      </c>
    </row>
    <row r="45" spans="1:12" s="298" customFormat="1" ht="18.75" customHeight="1">
      <c r="A45" s="573"/>
      <c r="B45" s="571"/>
      <c r="C45" s="568">
        <v>4235</v>
      </c>
      <c r="D45" s="307" t="s">
        <v>51</v>
      </c>
      <c r="E45" s="316"/>
      <c r="F45" s="316"/>
      <c r="G45" s="316"/>
      <c r="H45" s="316">
        <f t="shared" si="1"/>
        <v>0</v>
      </c>
      <c r="I45" s="316">
        <f t="shared" si="2"/>
        <v>0</v>
      </c>
      <c r="J45" s="316"/>
      <c r="K45" s="316"/>
      <c r="L45" s="316"/>
    </row>
    <row r="46" spans="1:12" s="301" customFormat="1" ht="28.5">
      <c r="A46" s="573"/>
      <c r="B46" s="571"/>
      <c r="C46" s="568">
        <v>4236</v>
      </c>
      <c r="D46" s="307" t="s">
        <v>52</v>
      </c>
      <c r="E46" s="316"/>
      <c r="F46" s="316"/>
      <c r="G46" s="316"/>
      <c r="H46" s="316">
        <f t="shared" si="1"/>
        <v>0</v>
      </c>
      <c r="I46" s="316">
        <f t="shared" si="2"/>
        <v>0</v>
      </c>
      <c r="J46" s="316"/>
      <c r="K46" s="316"/>
      <c r="L46" s="316"/>
    </row>
    <row r="47" spans="1:12" s="298" customFormat="1" ht="18.75" customHeight="1">
      <c r="A47" s="573"/>
      <c r="B47" s="571"/>
      <c r="C47" s="568">
        <v>4237</v>
      </c>
      <c r="D47" s="307" t="s">
        <v>53</v>
      </c>
      <c r="E47" s="316"/>
      <c r="F47" s="316">
        <v>300</v>
      </c>
      <c r="G47" s="316">
        <v>300</v>
      </c>
      <c r="H47" s="316">
        <f t="shared" si="1"/>
        <v>0</v>
      </c>
      <c r="I47" s="316">
        <f t="shared" si="2"/>
        <v>300</v>
      </c>
      <c r="J47" s="316"/>
      <c r="K47" s="316">
        <v>300</v>
      </c>
      <c r="L47" s="316">
        <v>300</v>
      </c>
    </row>
    <row r="48" spans="1:12" s="298" customFormat="1" ht="18.75" customHeight="1">
      <c r="A48" s="573"/>
      <c r="B48" s="571"/>
      <c r="C48" s="568">
        <v>4239</v>
      </c>
      <c r="D48" s="305" t="s">
        <v>54</v>
      </c>
      <c r="E48" s="297"/>
      <c r="F48" s="297">
        <v>1000</v>
      </c>
      <c r="G48" s="297">
        <v>1000</v>
      </c>
      <c r="H48" s="297">
        <f t="shared" si="1"/>
        <v>0</v>
      </c>
      <c r="I48" s="297">
        <f t="shared" si="2"/>
        <v>1000</v>
      </c>
      <c r="J48" s="297"/>
      <c r="K48" s="297">
        <v>1000</v>
      </c>
      <c r="L48" s="297">
        <v>1000</v>
      </c>
    </row>
    <row r="49" spans="1:12" s="298" customFormat="1" ht="18.75" customHeight="1">
      <c r="A49" s="573"/>
      <c r="B49" s="571"/>
      <c r="C49" s="568">
        <v>4241</v>
      </c>
      <c r="D49" s="307" t="s">
        <v>55</v>
      </c>
      <c r="E49" s="316">
        <v>72</v>
      </c>
      <c r="F49" s="316">
        <v>100</v>
      </c>
      <c r="G49" s="316">
        <v>100</v>
      </c>
      <c r="H49" s="316">
        <f t="shared" si="1"/>
        <v>0</v>
      </c>
      <c r="I49" s="316">
        <f t="shared" si="2"/>
        <v>28</v>
      </c>
      <c r="J49" s="312" t="s">
        <v>887</v>
      </c>
      <c r="K49" s="316">
        <v>100</v>
      </c>
      <c r="L49" s="316">
        <v>100</v>
      </c>
    </row>
    <row r="50" spans="1:12" s="298" customFormat="1" ht="28.5">
      <c r="A50" s="573"/>
      <c r="B50" s="571"/>
      <c r="C50" s="568">
        <v>4251</v>
      </c>
      <c r="D50" s="305" t="s">
        <v>56</v>
      </c>
      <c r="E50" s="297"/>
      <c r="F50" s="297"/>
      <c r="G50" s="297"/>
      <c r="H50" s="297">
        <f t="shared" si="1"/>
        <v>0</v>
      </c>
      <c r="I50" s="297">
        <f t="shared" si="2"/>
        <v>0</v>
      </c>
      <c r="J50" s="297"/>
      <c r="K50" s="297"/>
      <c r="L50" s="297"/>
    </row>
    <row r="51" spans="1:12" s="298" customFormat="1" ht="76.5" customHeight="1">
      <c r="A51" s="573"/>
      <c r="B51" s="571"/>
      <c r="C51" s="569">
        <v>4252</v>
      </c>
      <c r="D51" s="516" t="s">
        <v>57</v>
      </c>
      <c r="E51" s="517">
        <f>E53+E54</f>
        <v>3775.45</v>
      </c>
      <c r="F51" s="517">
        <f>F53+F54</f>
        <v>2907</v>
      </c>
      <c r="G51" s="517">
        <f>G53+G54</f>
        <v>2907</v>
      </c>
      <c r="H51" s="517">
        <f t="shared" si="1"/>
        <v>0</v>
      </c>
      <c r="I51" s="517">
        <f t="shared" si="2"/>
        <v>-868.4499999999998</v>
      </c>
      <c r="J51" s="799" t="s">
        <v>779</v>
      </c>
      <c r="K51" s="517">
        <f>K53+K54</f>
        <v>2907</v>
      </c>
      <c r="L51" s="517">
        <f>L53+L54</f>
        <v>2907</v>
      </c>
    </row>
    <row r="52" spans="1:12" s="298" customFormat="1" ht="13.5">
      <c r="A52" s="573"/>
      <c r="B52" s="571"/>
      <c r="C52" s="568"/>
      <c r="D52" s="306" t="s">
        <v>71</v>
      </c>
      <c r="E52" s="297"/>
      <c r="F52" s="297"/>
      <c r="G52" s="297"/>
      <c r="H52" s="297">
        <f t="shared" si="1"/>
        <v>0</v>
      </c>
      <c r="I52" s="297">
        <f t="shared" si="2"/>
        <v>0</v>
      </c>
      <c r="J52" s="297"/>
      <c r="K52" s="297"/>
      <c r="L52" s="297"/>
    </row>
    <row r="53" spans="1:12" s="301" customFormat="1" ht="27">
      <c r="A53" s="573"/>
      <c r="B53" s="571"/>
      <c r="C53" s="568"/>
      <c r="D53" s="313" t="s">
        <v>58</v>
      </c>
      <c r="E53" s="297">
        <v>1169.34</v>
      </c>
      <c r="F53" s="297">
        <v>2607</v>
      </c>
      <c r="G53" s="297">
        <v>2607</v>
      </c>
      <c r="H53" s="297">
        <f t="shared" si="1"/>
        <v>0</v>
      </c>
      <c r="I53" s="297">
        <f t="shared" si="2"/>
        <v>1437.66</v>
      </c>
      <c r="J53" s="297"/>
      <c r="K53" s="297">
        <v>2607</v>
      </c>
      <c r="L53" s="297">
        <v>2607</v>
      </c>
    </row>
    <row r="54" spans="1:12" s="301" customFormat="1" ht="27">
      <c r="A54" s="573"/>
      <c r="B54" s="571"/>
      <c r="C54" s="568"/>
      <c r="D54" s="313" t="s">
        <v>59</v>
      </c>
      <c r="E54" s="297">
        <v>2606.11</v>
      </c>
      <c r="F54" s="297">
        <v>300</v>
      </c>
      <c r="G54" s="297">
        <v>300</v>
      </c>
      <c r="H54" s="297">
        <f t="shared" si="1"/>
        <v>0</v>
      </c>
      <c r="I54" s="297">
        <f t="shared" si="2"/>
        <v>-2306.11</v>
      </c>
      <c r="J54" s="297"/>
      <c r="K54" s="297">
        <v>300</v>
      </c>
      <c r="L54" s="297">
        <v>300</v>
      </c>
    </row>
    <row r="55" spans="1:12" s="301" customFormat="1" ht="14.25">
      <c r="A55" s="573"/>
      <c r="B55" s="571"/>
      <c r="C55" s="569">
        <v>4261</v>
      </c>
      <c r="D55" s="516" t="s">
        <v>60</v>
      </c>
      <c r="E55" s="517">
        <f>E57+E58</f>
        <v>1953.23</v>
      </c>
      <c r="F55" s="517">
        <f>F57+F58</f>
        <v>3288.2</v>
      </c>
      <c r="G55" s="517">
        <f>G57+G58</f>
        <v>3288.2</v>
      </c>
      <c r="H55" s="517">
        <f t="shared" si="1"/>
        <v>0</v>
      </c>
      <c r="I55" s="517">
        <f t="shared" si="2"/>
        <v>1334.9699999999998</v>
      </c>
      <c r="J55" s="682"/>
      <c r="K55" s="517">
        <f>K57+K58</f>
        <v>3288.2</v>
      </c>
      <c r="L55" s="517">
        <f>L57+L58</f>
        <v>3288.2</v>
      </c>
    </row>
    <row r="56" spans="1:12" s="301" customFormat="1" ht="13.5">
      <c r="A56" s="573"/>
      <c r="B56" s="571"/>
      <c r="C56" s="568"/>
      <c r="D56" s="306" t="s">
        <v>71</v>
      </c>
      <c r="E56" s="316"/>
      <c r="F56" s="316"/>
      <c r="G56" s="316"/>
      <c r="H56" s="316">
        <f t="shared" si="1"/>
        <v>0</v>
      </c>
      <c r="I56" s="316">
        <f t="shared" si="2"/>
        <v>0</v>
      </c>
      <c r="J56" s="316"/>
      <c r="K56" s="316"/>
      <c r="L56" s="316"/>
    </row>
    <row r="57" spans="1:12" s="301" customFormat="1" ht="13.5">
      <c r="A57" s="573"/>
      <c r="B57" s="571"/>
      <c r="C57" s="568"/>
      <c r="D57" s="306" t="s">
        <v>61</v>
      </c>
      <c r="E57" s="316">
        <v>1953.23</v>
      </c>
      <c r="F57" s="316">
        <v>3288.2</v>
      </c>
      <c r="G57" s="316">
        <v>3288.2</v>
      </c>
      <c r="H57" s="316">
        <f t="shared" si="1"/>
        <v>0</v>
      </c>
      <c r="I57" s="316">
        <f t="shared" si="2"/>
        <v>1334.9699999999998</v>
      </c>
      <c r="J57" s="316"/>
      <c r="K57" s="316">
        <v>3288.2</v>
      </c>
      <c r="L57" s="316">
        <v>3288.2</v>
      </c>
    </row>
    <row r="58" spans="1:12" s="301" customFormat="1" ht="13.5">
      <c r="A58" s="573"/>
      <c r="B58" s="571"/>
      <c r="C58" s="568"/>
      <c r="D58" s="306" t="s">
        <v>62</v>
      </c>
      <c r="E58" s="316"/>
      <c r="F58" s="316"/>
      <c r="G58" s="316"/>
      <c r="H58" s="316">
        <f t="shared" si="1"/>
        <v>0</v>
      </c>
      <c r="I58" s="316">
        <f t="shared" si="2"/>
        <v>0</v>
      </c>
      <c r="J58" s="316"/>
      <c r="K58" s="316"/>
      <c r="L58" s="316"/>
    </row>
    <row r="59" spans="1:12" s="301" customFormat="1" ht="14.25">
      <c r="A59" s="573"/>
      <c r="B59" s="571"/>
      <c r="C59" s="568">
        <v>4262</v>
      </c>
      <c r="D59" s="307" t="s">
        <v>334</v>
      </c>
      <c r="E59" s="316"/>
      <c r="F59" s="316"/>
      <c r="G59" s="316"/>
      <c r="H59" s="316">
        <f t="shared" si="1"/>
        <v>0</v>
      </c>
      <c r="I59" s="316">
        <f t="shared" si="2"/>
        <v>0</v>
      </c>
      <c r="J59" s="316"/>
      <c r="K59" s="316"/>
      <c r="L59" s="316"/>
    </row>
    <row r="60" spans="1:12" s="301" customFormat="1" ht="14.25">
      <c r="A60" s="573"/>
      <c r="B60" s="571"/>
      <c r="C60" s="568">
        <v>4264</v>
      </c>
      <c r="D60" s="307" t="s">
        <v>333</v>
      </c>
      <c r="E60" s="316">
        <v>8636.37</v>
      </c>
      <c r="F60" s="316">
        <v>10127.8</v>
      </c>
      <c r="G60" s="316">
        <v>10127.8</v>
      </c>
      <c r="H60" s="316">
        <f t="shared" si="1"/>
        <v>0</v>
      </c>
      <c r="I60" s="316">
        <f t="shared" si="2"/>
        <v>1491.4299999999985</v>
      </c>
      <c r="J60" s="316"/>
      <c r="K60" s="316">
        <v>10127.8</v>
      </c>
      <c r="L60" s="316">
        <v>10127.8</v>
      </c>
    </row>
    <row r="61" spans="1:12" s="301" customFormat="1" ht="22.5" customHeight="1">
      <c r="A61" s="573"/>
      <c r="B61" s="571"/>
      <c r="C61" s="568">
        <v>4266</v>
      </c>
      <c r="D61" s="307" t="s">
        <v>401</v>
      </c>
      <c r="E61" s="316">
        <v>197.61</v>
      </c>
      <c r="F61" s="316"/>
      <c r="G61" s="316"/>
      <c r="H61" s="316">
        <f t="shared" si="1"/>
        <v>0</v>
      </c>
      <c r="I61" s="316">
        <f t="shared" si="2"/>
        <v>-197.61</v>
      </c>
      <c r="J61" s="316"/>
      <c r="K61" s="316"/>
      <c r="L61" s="316"/>
    </row>
    <row r="62" spans="1:12" s="301" customFormat="1" ht="14.25">
      <c r="A62" s="573"/>
      <c r="B62" s="571"/>
      <c r="C62" s="568">
        <v>4267</v>
      </c>
      <c r="D62" s="307" t="s">
        <v>335</v>
      </c>
      <c r="E62" s="316">
        <v>196.49</v>
      </c>
      <c r="F62" s="316">
        <v>364.1</v>
      </c>
      <c r="G62" s="316">
        <v>364.1</v>
      </c>
      <c r="H62" s="316">
        <f t="shared" si="1"/>
        <v>0</v>
      </c>
      <c r="I62" s="316">
        <f t="shared" si="2"/>
        <v>167.61</v>
      </c>
      <c r="J62" s="316"/>
      <c r="K62" s="316">
        <v>364.1</v>
      </c>
      <c r="L62" s="316">
        <v>364.1</v>
      </c>
    </row>
    <row r="63" spans="1:12" s="301" customFormat="1" ht="14.25">
      <c r="A63" s="573"/>
      <c r="B63" s="571"/>
      <c r="C63" s="568">
        <v>4269</v>
      </c>
      <c r="D63" s="307" t="s">
        <v>63</v>
      </c>
      <c r="E63" s="316"/>
      <c r="F63" s="316"/>
      <c r="G63" s="316"/>
      <c r="H63" s="316">
        <f t="shared" si="1"/>
        <v>0</v>
      </c>
      <c r="I63" s="316">
        <f t="shared" si="2"/>
        <v>0</v>
      </c>
      <c r="J63" s="316"/>
      <c r="K63" s="316"/>
      <c r="L63" s="316"/>
    </row>
    <row r="64" spans="1:12" s="301" customFormat="1" ht="28.5">
      <c r="A64" s="573"/>
      <c r="B64" s="571"/>
      <c r="C64" s="568">
        <v>4511</v>
      </c>
      <c r="D64" s="305" t="s">
        <v>64</v>
      </c>
      <c r="E64" s="316"/>
      <c r="F64" s="316"/>
      <c r="G64" s="316"/>
      <c r="H64" s="316">
        <f t="shared" si="1"/>
        <v>0</v>
      </c>
      <c r="I64" s="316">
        <f t="shared" si="2"/>
        <v>0</v>
      </c>
      <c r="J64" s="316"/>
      <c r="K64" s="316"/>
      <c r="L64" s="316"/>
    </row>
    <row r="65" spans="1:12" s="303" customFormat="1" ht="28.5">
      <c r="A65" s="573"/>
      <c r="B65" s="571"/>
      <c r="C65" s="568">
        <v>4621</v>
      </c>
      <c r="D65" s="305" t="s">
        <v>65</v>
      </c>
      <c r="E65" s="316"/>
      <c r="F65" s="316"/>
      <c r="G65" s="316"/>
      <c r="H65" s="316">
        <f t="shared" si="1"/>
        <v>0</v>
      </c>
      <c r="I65" s="316">
        <f t="shared" si="2"/>
        <v>0</v>
      </c>
      <c r="J65" s="550"/>
      <c r="K65" s="316"/>
      <c r="L65" s="316"/>
    </row>
    <row r="66" spans="1:12" s="303" customFormat="1" ht="28.5">
      <c r="A66" s="573"/>
      <c r="B66" s="571"/>
      <c r="C66" s="568">
        <v>4631</v>
      </c>
      <c r="D66" s="305" t="s">
        <v>368</v>
      </c>
      <c r="E66" s="316"/>
      <c r="F66" s="316"/>
      <c r="G66" s="316"/>
      <c r="H66" s="316">
        <f t="shared" si="1"/>
        <v>0</v>
      </c>
      <c r="I66" s="316">
        <f t="shared" si="2"/>
        <v>0</v>
      </c>
      <c r="J66" s="550"/>
      <c r="K66" s="316"/>
      <c r="L66" s="316"/>
    </row>
    <row r="67" spans="1:12" s="303" customFormat="1" ht="21.75" customHeight="1">
      <c r="A67" s="573"/>
      <c r="B67" s="571"/>
      <c r="C67" s="568">
        <v>4632</v>
      </c>
      <c r="D67" s="305" t="s">
        <v>280</v>
      </c>
      <c r="E67" s="316"/>
      <c r="F67" s="316"/>
      <c r="G67" s="316"/>
      <c r="H67" s="316">
        <f t="shared" si="1"/>
        <v>0</v>
      </c>
      <c r="I67" s="316">
        <f t="shared" si="2"/>
        <v>0</v>
      </c>
      <c r="J67" s="316"/>
      <c r="K67" s="316"/>
      <c r="L67" s="316"/>
    </row>
    <row r="68" spans="1:12" s="303" customFormat="1" ht="42" customHeight="1">
      <c r="A68" s="573"/>
      <c r="B68" s="571"/>
      <c r="C68" s="568" t="s">
        <v>450</v>
      </c>
      <c r="D68" s="305" t="s">
        <v>451</v>
      </c>
      <c r="E68" s="316"/>
      <c r="F68" s="316"/>
      <c r="G68" s="316"/>
      <c r="H68" s="316"/>
      <c r="I68" s="316"/>
      <c r="J68" s="316"/>
      <c r="K68" s="316"/>
      <c r="L68" s="316"/>
    </row>
    <row r="69" spans="1:12" s="303" customFormat="1" ht="48.75" customHeight="1">
      <c r="A69" s="573"/>
      <c r="B69" s="571"/>
      <c r="C69" s="568">
        <v>4638</v>
      </c>
      <c r="D69" s="305" t="s">
        <v>453</v>
      </c>
      <c r="E69" s="316"/>
      <c r="F69" s="316"/>
      <c r="G69" s="316"/>
      <c r="H69" s="316">
        <f t="shared" si="1"/>
        <v>0</v>
      </c>
      <c r="I69" s="316">
        <f t="shared" si="2"/>
        <v>0</v>
      </c>
      <c r="J69" s="316"/>
      <c r="K69" s="316"/>
      <c r="L69" s="316"/>
    </row>
    <row r="70" spans="1:12" s="303" customFormat="1" ht="23.25" customHeight="1">
      <c r="A70" s="573"/>
      <c r="B70" s="571"/>
      <c r="C70" s="568" t="s">
        <v>370</v>
      </c>
      <c r="D70" s="305" t="s">
        <v>371</v>
      </c>
      <c r="E70" s="316"/>
      <c r="F70" s="316"/>
      <c r="G70" s="316"/>
      <c r="H70" s="316">
        <f t="shared" si="1"/>
        <v>0</v>
      </c>
      <c r="I70" s="316">
        <f t="shared" si="2"/>
        <v>0</v>
      </c>
      <c r="J70" s="316"/>
      <c r="K70" s="316"/>
      <c r="L70" s="316"/>
    </row>
    <row r="71" spans="1:12" s="303" customFormat="1" ht="42.75">
      <c r="A71" s="573"/>
      <c r="B71" s="571"/>
      <c r="C71" s="568" t="s">
        <v>484</v>
      </c>
      <c r="D71" s="305" t="s">
        <v>485</v>
      </c>
      <c r="E71" s="316"/>
      <c r="F71" s="316"/>
      <c r="G71" s="316"/>
      <c r="H71" s="316">
        <f>+G71-F71</f>
        <v>0</v>
      </c>
      <c r="I71" s="316">
        <f>G71-E71</f>
        <v>0</v>
      </c>
      <c r="J71" s="316"/>
      <c r="K71" s="316"/>
      <c r="L71" s="316"/>
    </row>
    <row r="72" spans="1:12" s="303" customFormat="1" ht="21" customHeight="1">
      <c r="A72" s="573"/>
      <c r="B72" s="571"/>
      <c r="C72" s="568">
        <v>4729</v>
      </c>
      <c r="D72" s="307" t="s">
        <v>66</v>
      </c>
      <c r="E72" s="320"/>
      <c r="F72" s="320"/>
      <c r="G72" s="316"/>
      <c r="H72" s="316">
        <f t="shared" si="1"/>
        <v>0</v>
      </c>
      <c r="I72" s="316">
        <f t="shared" si="2"/>
        <v>0</v>
      </c>
      <c r="J72" s="320"/>
      <c r="K72" s="316"/>
      <c r="L72" s="316"/>
    </row>
    <row r="73" spans="1:12" s="303" customFormat="1" ht="22.5" customHeight="1">
      <c r="A73" s="573"/>
      <c r="B73" s="571"/>
      <c r="C73" s="568">
        <v>4822</v>
      </c>
      <c r="D73" s="307" t="s">
        <v>67</v>
      </c>
      <c r="E73" s="320"/>
      <c r="F73" s="320"/>
      <c r="G73" s="316"/>
      <c r="H73" s="316">
        <f t="shared" si="1"/>
        <v>0</v>
      </c>
      <c r="I73" s="316">
        <f t="shared" si="2"/>
        <v>0</v>
      </c>
      <c r="J73" s="320"/>
      <c r="K73" s="316"/>
      <c r="L73" s="316"/>
    </row>
    <row r="74" spans="1:12" s="303" customFormat="1" ht="46.5" customHeight="1">
      <c r="A74" s="573"/>
      <c r="B74" s="571"/>
      <c r="C74" s="569">
        <v>4823</v>
      </c>
      <c r="D74" s="516" t="s">
        <v>68</v>
      </c>
      <c r="E74" s="517">
        <f>E76+E77+E78</f>
        <v>228.83</v>
      </c>
      <c r="F74" s="517">
        <f>F76+F77+F78</f>
        <v>287</v>
      </c>
      <c r="G74" s="517">
        <f>G76+G77+G78</f>
        <v>287</v>
      </c>
      <c r="H74" s="517">
        <f t="shared" si="1"/>
        <v>0</v>
      </c>
      <c r="I74" s="517">
        <f t="shared" si="2"/>
        <v>58.16999999999999</v>
      </c>
      <c r="J74" s="800" t="s">
        <v>780</v>
      </c>
      <c r="K74" s="517">
        <f>K76+K77+K78</f>
        <v>287</v>
      </c>
      <c r="L74" s="517">
        <f>L76+L77+L78</f>
        <v>287</v>
      </c>
    </row>
    <row r="75" spans="1:12" s="303" customFormat="1" ht="14.25">
      <c r="A75" s="573"/>
      <c r="B75" s="571"/>
      <c r="C75" s="568"/>
      <c r="D75" s="306" t="s">
        <v>71</v>
      </c>
      <c r="E75" s="320"/>
      <c r="F75" s="320"/>
      <c r="G75" s="316"/>
      <c r="H75" s="316">
        <f t="shared" si="1"/>
        <v>0</v>
      </c>
      <c r="I75" s="316">
        <f t="shared" si="2"/>
        <v>0</v>
      </c>
      <c r="J75" s="320"/>
      <c r="K75" s="316"/>
      <c r="L75" s="316"/>
    </row>
    <row r="76" spans="1:12" s="301" customFormat="1" ht="27">
      <c r="A76" s="573"/>
      <c r="B76" s="571"/>
      <c r="C76" s="568"/>
      <c r="D76" s="306" t="s">
        <v>279</v>
      </c>
      <c r="E76" s="320">
        <v>228.83</v>
      </c>
      <c r="F76" s="320">
        <v>287</v>
      </c>
      <c r="G76" s="316">
        <v>287</v>
      </c>
      <c r="H76" s="316">
        <f aca="true" t="shared" si="3" ref="H76:H91">+G76-F76</f>
        <v>0</v>
      </c>
      <c r="I76" s="316">
        <f aca="true" t="shared" si="4" ref="I76:I83">G76-E76</f>
        <v>58.16999999999999</v>
      </c>
      <c r="J76" s="320"/>
      <c r="K76" s="316">
        <v>287</v>
      </c>
      <c r="L76" s="316">
        <v>287</v>
      </c>
    </row>
    <row r="77" spans="1:12" ht="27.75" customHeight="1">
      <c r="A77" s="573"/>
      <c r="B77" s="571"/>
      <c r="C77" s="568"/>
      <c r="D77" s="306" t="s">
        <v>277</v>
      </c>
      <c r="E77" s="320"/>
      <c r="F77" s="320"/>
      <c r="G77" s="316"/>
      <c r="H77" s="316">
        <f t="shared" si="3"/>
        <v>0</v>
      </c>
      <c r="I77" s="316">
        <f t="shared" si="4"/>
        <v>0</v>
      </c>
      <c r="J77" s="320"/>
      <c r="K77" s="316"/>
      <c r="L77" s="316"/>
    </row>
    <row r="78" spans="1:12" ht="14.25">
      <c r="A78" s="573"/>
      <c r="B78" s="571"/>
      <c r="C78" s="568"/>
      <c r="D78" s="306" t="s">
        <v>278</v>
      </c>
      <c r="E78" s="320"/>
      <c r="F78" s="320"/>
      <c r="G78" s="316"/>
      <c r="H78" s="316">
        <f t="shared" si="3"/>
        <v>0</v>
      </c>
      <c r="I78" s="316">
        <f t="shared" si="4"/>
        <v>0</v>
      </c>
      <c r="J78" s="320"/>
      <c r="K78" s="316"/>
      <c r="L78" s="316"/>
    </row>
    <row r="79" spans="1:12" ht="31.5" customHeight="1">
      <c r="A79" s="573"/>
      <c r="B79" s="571"/>
      <c r="C79" s="568" t="s">
        <v>400</v>
      </c>
      <c r="D79" s="307" t="s">
        <v>412</v>
      </c>
      <c r="E79" s="320"/>
      <c r="F79" s="320"/>
      <c r="G79" s="316"/>
      <c r="H79" s="316">
        <f t="shared" si="3"/>
        <v>0</v>
      </c>
      <c r="I79" s="316">
        <f t="shared" si="4"/>
        <v>0</v>
      </c>
      <c r="J79" s="320"/>
      <c r="K79" s="316"/>
      <c r="L79" s="316"/>
    </row>
    <row r="80" spans="1:12" ht="31.5" customHeight="1">
      <c r="A80" s="573"/>
      <c r="B80" s="571"/>
      <c r="C80" s="568">
        <v>4831</v>
      </c>
      <c r="D80" s="305" t="s">
        <v>486</v>
      </c>
      <c r="E80" s="320"/>
      <c r="F80" s="320"/>
      <c r="G80" s="316"/>
      <c r="H80" s="316">
        <f>+G80-F80</f>
        <v>0</v>
      </c>
      <c r="I80" s="316">
        <f>G80-E80</f>
        <v>0</v>
      </c>
      <c r="J80" s="320"/>
      <c r="K80" s="316"/>
      <c r="L80" s="316"/>
    </row>
    <row r="81" spans="1:12" ht="43.5" customHeight="1">
      <c r="A81" s="573"/>
      <c r="B81" s="571"/>
      <c r="C81" s="568">
        <v>4851</v>
      </c>
      <c r="D81" s="305" t="s">
        <v>487</v>
      </c>
      <c r="E81" s="320"/>
      <c r="F81" s="320"/>
      <c r="G81" s="316"/>
      <c r="H81" s="316">
        <f>+G81-F81</f>
        <v>0</v>
      </c>
      <c r="I81" s="316">
        <f>G81-E81</f>
        <v>0</v>
      </c>
      <c r="J81" s="320"/>
      <c r="K81" s="316"/>
      <c r="L81" s="316"/>
    </row>
    <row r="82" spans="1:12" s="317" customFormat="1" ht="19.5" customHeight="1">
      <c r="A82" s="573"/>
      <c r="B82" s="571"/>
      <c r="C82" s="568">
        <v>4861</v>
      </c>
      <c r="D82" s="307" t="s">
        <v>69</v>
      </c>
      <c r="E82" s="320"/>
      <c r="F82" s="320"/>
      <c r="G82" s="316"/>
      <c r="H82" s="316">
        <f t="shared" si="3"/>
        <v>0</v>
      </c>
      <c r="I82" s="316">
        <f t="shared" si="4"/>
        <v>0</v>
      </c>
      <c r="J82" s="320"/>
      <c r="K82" s="316"/>
      <c r="L82" s="316"/>
    </row>
    <row r="83" spans="1:12" ht="19.5" customHeight="1">
      <c r="A83" s="574"/>
      <c r="B83" s="572"/>
      <c r="C83" s="568">
        <v>4891</v>
      </c>
      <c r="D83" s="307" t="s">
        <v>70</v>
      </c>
      <c r="E83" s="316"/>
      <c r="F83" s="316"/>
      <c r="G83" s="316"/>
      <c r="H83" s="316">
        <f t="shared" si="3"/>
        <v>0</v>
      </c>
      <c r="I83" s="316">
        <f t="shared" si="4"/>
        <v>0</v>
      </c>
      <c r="J83" s="316"/>
      <c r="K83" s="316"/>
      <c r="L83" s="316"/>
    </row>
    <row r="84" spans="4:12" ht="9.75" customHeight="1">
      <c r="D84" s="515"/>
      <c r="E84" s="551"/>
      <c r="F84" s="551"/>
      <c r="G84" s="551"/>
      <c r="H84" s="551"/>
      <c r="I84" s="551"/>
      <c r="J84" s="551"/>
      <c r="K84" s="551"/>
      <c r="L84" s="551"/>
    </row>
    <row r="85" spans="1:12" s="29" customFormat="1" ht="28.5">
      <c r="A85" s="840" t="s">
        <v>405</v>
      </c>
      <c r="B85" s="840"/>
      <c r="C85" s="318"/>
      <c r="D85" s="38" t="s">
        <v>72</v>
      </c>
      <c r="E85" s="28">
        <f>SUM(E87:E91)</f>
        <v>0</v>
      </c>
      <c r="F85" s="28">
        <f>SUM(F87:F91)</f>
        <v>110000</v>
      </c>
      <c r="G85" s="28">
        <f>SUM(G87:G91)</f>
        <v>220000</v>
      </c>
      <c r="H85" s="28">
        <f>+G85-F85</f>
        <v>110000</v>
      </c>
      <c r="I85" s="28">
        <f>G85-E85</f>
        <v>220000</v>
      </c>
      <c r="J85" s="28"/>
      <c r="K85" s="28">
        <f>SUM(K87:K91)</f>
        <v>0</v>
      </c>
      <c r="L85" s="28">
        <f>SUM(L87:L91)</f>
        <v>0</v>
      </c>
    </row>
    <row r="86" spans="1:12" s="21" customFormat="1" ht="23.25" customHeight="1">
      <c r="A86" s="556" t="s">
        <v>406</v>
      </c>
      <c r="B86" s="556" t="s">
        <v>407</v>
      </c>
      <c r="C86" s="319"/>
      <c r="D86" s="17" t="s">
        <v>71</v>
      </c>
      <c r="E86" s="19"/>
      <c r="F86" s="19"/>
      <c r="G86" s="19"/>
      <c r="H86" s="19"/>
      <c r="I86" s="19"/>
      <c r="J86" s="19"/>
      <c r="K86" s="19"/>
      <c r="L86" s="19"/>
    </row>
    <row r="87" spans="1:12" s="35" customFormat="1" ht="15.75" customHeight="1">
      <c r="A87" s="575">
        <v>1120</v>
      </c>
      <c r="B87" s="575">
        <v>31001</v>
      </c>
      <c r="C87" s="292">
        <v>5121</v>
      </c>
      <c r="D87" s="22" t="s">
        <v>73</v>
      </c>
      <c r="E87" s="39"/>
      <c r="F87" s="39"/>
      <c r="G87" s="274"/>
      <c r="H87" s="274">
        <f t="shared" si="3"/>
        <v>0</v>
      </c>
      <c r="I87" s="274">
        <f>G87-E87</f>
        <v>0</v>
      </c>
      <c r="J87" s="39"/>
      <c r="K87" s="274"/>
      <c r="L87" s="274"/>
    </row>
    <row r="88" spans="1:12" s="35" customFormat="1" ht="15.75" customHeight="1">
      <c r="A88" s="573"/>
      <c r="B88" s="573"/>
      <c r="C88" s="292">
        <v>5122</v>
      </c>
      <c r="D88" s="22" t="s">
        <v>74</v>
      </c>
      <c r="E88" s="39"/>
      <c r="F88" s="39"/>
      <c r="G88" s="274"/>
      <c r="H88" s="274">
        <f t="shared" si="3"/>
        <v>0</v>
      </c>
      <c r="I88" s="274">
        <f>G88-E88</f>
        <v>0</v>
      </c>
      <c r="J88" s="39"/>
      <c r="K88" s="274"/>
      <c r="L88" s="274"/>
    </row>
    <row r="89" spans="1:12" s="35" customFormat="1" ht="42.75">
      <c r="A89" s="573"/>
      <c r="B89" s="573"/>
      <c r="C89" s="292">
        <v>5129</v>
      </c>
      <c r="D89" s="22" t="s">
        <v>75</v>
      </c>
      <c r="E89" s="39"/>
      <c r="F89" s="39">
        <v>110000</v>
      </c>
      <c r="G89" s="274">
        <v>220000</v>
      </c>
      <c r="H89" s="274">
        <f t="shared" si="3"/>
        <v>110000</v>
      </c>
      <c r="I89" s="274">
        <f>G89-E89</f>
        <v>220000</v>
      </c>
      <c r="J89" s="39" t="s">
        <v>888</v>
      </c>
      <c r="K89" s="274"/>
      <c r="L89" s="274"/>
    </row>
    <row r="90" spans="1:12" s="35" customFormat="1" ht="14.25">
      <c r="A90" s="573"/>
      <c r="B90" s="573"/>
      <c r="C90" s="292">
        <v>5131</v>
      </c>
      <c r="D90" s="22" t="s">
        <v>452</v>
      </c>
      <c r="E90" s="39"/>
      <c r="F90" s="39"/>
      <c r="G90" s="274"/>
      <c r="H90" s="274">
        <f>+G90-F90</f>
        <v>0</v>
      </c>
      <c r="I90" s="274">
        <f>G90-E90</f>
        <v>0</v>
      </c>
      <c r="J90" s="39"/>
      <c r="K90" s="274"/>
      <c r="L90" s="274"/>
    </row>
    <row r="91" spans="1:12" s="35" customFormat="1" ht="15.75" customHeight="1">
      <c r="A91" s="574"/>
      <c r="B91" s="574"/>
      <c r="C91" s="292">
        <v>5132</v>
      </c>
      <c r="D91" s="22" t="s">
        <v>76</v>
      </c>
      <c r="E91" s="39"/>
      <c r="F91" s="39"/>
      <c r="G91" s="274"/>
      <c r="H91" s="274">
        <f t="shared" si="3"/>
        <v>0</v>
      </c>
      <c r="I91" s="274">
        <f>G91-E91</f>
        <v>0</v>
      </c>
      <c r="J91" s="39"/>
      <c r="K91" s="274"/>
      <c r="L91" s="274"/>
    </row>
  </sheetData>
  <sheetProtection/>
  <mergeCells count="11">
    <mergeCell ref="B15:B16"/>
    <mergeCell ref="B17:B18"/>
    <mergeCell ref="C7:D7"/>
    <mergeCell ref="A6:B6"/>
    <mergeCell ref="A2:H2"/>
    <mergeCell ref="A85:B85"/>
    <mergeCell ref="A7:B7"/>
    <mergeCell ref="D3:I3"/>
    <mergeCell ref="A10:A18"/>
    <mergeCell ref="B10:B12"/>
    <mergeCell ref="B13:B14"/>
  </mergeCells>
  <conditionalFormatting sqref="C8:D8">
    <cfRule type="cellIs" priority="7" dxfId="0" operator="equal" stopIfTrue="1">
      <formula>0</formula>
    </cfRule>
  </conditionalFormatting>
  <conditionalFormatting sqref="D14:D15">
    <cfRule type="cellIs" priority="3" dxfId="0" operator="equal" stopIfTrue="1">
      <formula>0</formula>
    </cfRule>
  </conditionalFormatting>
  <printOptions/>
  <pageMargins left="0.18" right="0.17" top="0.19" bottom="0.16" header="0.18" footer="0.16"/>
  <pageSetup horizontalDpi="600" verticalDpi="600" orientation="landscape" paperSize="9" scale="80" r:id="rId1"/>
  <headerFooter alignWithMargins="0">
    <oddFooter>&amp;R&amp;8&amp;P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P65"/>
  <sheetViews>
    <sheetView zoomScalePageLayoutView="0" workbookViewId="0" topLeftCell="A1">
      <selection activeCell="R20" sqref="R20"/>
    </sheetView>
  </sheetViews>
  <sheetFormatPr defaultColWidth="9.140625" defaultRowHeight="12.75"/>
  <cols>
    <col min="1" max="1" width="3.57421875" style="4" customWidth="1"/>
    <col min="2" max="2" width="26.8515625" style="5" customWidth="1"/>
    <col min="3" max="3" width="18.140625" style="5" customWidth="1"/>
    <col min="4" max="4" width="6.57421875" style="5" bestFit="1" customWidth="1"/>
    <col min="5" max="5" width="13.00390625" style="5" customWidth="1"/>
    <col min="6" max="6" width="6.57421875" style="5" customWidth="1"/>
    <col min="7" max="7" width="10.57421875" style="5" customWidth="1"/>
    <col min="8" max="8" width="12.140625" style="5" customWidth="1"/>
    <col min="9" max="9" width="8.140625" style="5" customWidth="1"/>
    <col min="10" max="10" width="13.00390625" style="5" customWidth="1"/>
    <col min="11" max="11" width="10.57421875" style="5" customWidth="1"/>
    <col min="12" max="12" width="10.140625" style="5" customWidth="1"/>
    <col min="13" max="14" width="11.140625" style="5" customWidth="1"/>
    <col min="15" max="15" width="8.28125" style="5" customWidth="1"/>
    <col min="16" max="16" width="13.140625" style="5" customWidth="1"/>
    <col min="17" max="17" width="9.28125" style="5" customWidth="1"/>
    <col min="18" max="18" width="10.140625" style="5" customWidth="1"/>
    <col min="19" max="19" width="13.140625" style="5" customWidth="1"/>
    <col min="20" max="20" width="9.8515625" style="5" customWidth="1"/>
    <col min="21" max="21" width="9.28125" style="5" customWidth="1"/>
    <col min="22" max="22" width="9.8515625" style="5" customWidth="1"/>
    <col min="23" max="24" width="9.140625" style="5" customWidth="1"/>
    <col min="25" max="25" width="6.57421875" style="5" bestFit="1" customWidth="1"/>
    <col min="26" max="26" width="13.00390625" style="5" customWidth="1"/>
    <col min="27" max="27" width="10.57421875" style="5" customWidth="1"/>
    <col min="28" max="28" width="12.140625" style="5" customWidth="1"/>
    <col min="29" max="29" width="8.140625" style="5" customWidth="1"/>
    <col min="30" max="30" width="13.00390625" style="5" customWidth="1"/>
    <col min="31" max="31" width="10.57421875" style="5" customWidth="1"/>
    <col min="32" max="32" width="10.140625" style="5" customWidth="1"/>
    <col min="33" max="33" width="11.140625" style="5" customWidth="1"/>
    <col min="34" max="34" width="6.57421875" style="5" bestFit="1" customWidth="1"/>
    <col min="35" max="35" width="13.00390625" style="5" customWidth="1"/>
    <col min="36" max="36" width="10.57421875" style="5" customWidth="1"/>
    <col min="37" max="37" width="12.140625" style="5" customWidth="1"/>
    <col min="38" max="38" width="8.140625" style="5" customWidth="1"/>
    <col min="39" max="39" width="13.00390625" style="5" customWidth="1"/>
    <col min="40" max="40" width="10.57421875" style="5" customWidth="1"/>
    <col min="41" max="41" width="10.140625" style="5" customWidth="1"/>
    <col min="42" max="42" width="11.140625" style="5" customWidth="1"/>
    <col min="43" max="16384" width="9.140625" style="5" customWidth="1"/>
  </cols>
  <sheetData>
    <row r="1" spans="1:42" ht="16.5">
      <c r="A1" s="32"/>
      <c r="B1" s="235" t="s">
        <v>222</v>
      </c>
      <c r="C1" s="33"/>
      <c r="D1" s="33"/>
      <c r="E1" s="33"/>
      <c r="F1" s="33"/>
      <c r="G1" s="33"/>
      <c r="H1" s="33"/>
      <c r="I1" s="33"/>
      <c r="J1" s="33"/>
      <c r="K1" s="3"/>
      <c r="L1" s="328"/>
      <c r="M1" s="137" t="s">
        <v>244</v>
      </c>
      <c r="N1" s="137"/>
      <c r="O1" s="188"/>
      <c r="P1" s="23"/>
      <c r="Q1" s="328"/>
      <c r="R1" s="137"/>
      <c r="S1" s="188"/>
      <c r="T1" s="23"/>
      <c r="U1" s="188"/>
      <c r="V1" s="23"/>
      <c r="W1" s="188"/>
      <c r="X1" s="23"/>
      <c r="Y1" s="33"/>
      <c r="Z1" s="33"/>
      <c r="AA1" s="33"/>
      <c r="AB1" s="33"/>
      <c r="AC1" s="33"/>
      <c r="AD1" s="33"/>
      <c r="AE1" s="3"/>
      <c r="AF1" s="328"/>
      <c r="AG1" s="137"/>
      <c r="AH1" s="33"/>
      <c r="AI1" s="33"/>
      <c r="AJ1" s="33"/>
      <c r="AK1" s="33"/>
      <c r="AL1" s="33"/>
      <c r="AM1" s="33"/>
      <c r="AN1" s="3"/>
      <c r="AO1" s="328"/>
      <c r="AP1" s="137"/>
    </row>
    <row r="2" spans="1:42" ht="16.5" customHeight="1" thickBot="1">
      <c r="A2" s="32"/>
      <c r="B2" s="24"/>
      <c r="C2" s="185"/>
      <c r="D2" s="185"/>
      <c r="E2" s="185"/>
      <c r="F2" s="185"/>
      <c r="G2" s="185"/>
      <c r="H2" s="185"/>
      <c r="I2" s="24"/>
      <c r="J2" s="185"/>
      <c r="K2" s="186"/>
      <c r="M2" s="419" t="s">
        <v>27</v>
      </c>
      <c r="N2" s="152"/>
      <c r="O2" s="152"/>
      <c r="P2" s="237"/>
      <c r="Q2" s="852"/>
      <c r="R2" s="852"/>
      <c r="S2" s="852"/>
      <c r="T2" s="152"/>
      <c r="U2" s="152"/>
      <c r="V2" s="152"/>
      <c r="W2" s="152"/>
      <c r="X2" s="152"/>
      <c r="Y2" s="9"/>
      <c r="Z2" s="9"/>
      <c r="AA2" s="9"/>
      <c r="AB2" s="9"/>
      <c r="AC2" s="6"/>
      <c r="AD2" s="9"/>
      <c r="AE2" s="186"/>
      <c r="AF2" s="189"/>
      <c r="AG2" s="419"/>
      <c r="AH2" s="9"/>
      <c r="AI2" s="9"/>
      <c r="AJ2" s="9"/>
      <c r="AK2" s="9"/>
      <c r="AL2" s="6"/>
      <c r="AM2" s="9"/>
      <c r="AN2" s="186"/>
      <c r="AP2" s="419"/>
    </row>
    <row r="3" spans="1:42" s="189" customFormat="1" ht="25.5" customHeight="1">
      <c r="A3" s="32"/>
      <c r="B3" s="420" t="s">
        <v>28</v>
      </c>
      <c r="C3" s="138"/>
      <c r="D3" s="138"/>
      <c r="E3" s="138"/>
      <c r="F3" s="138"/>
      <c r="G3" s="138"/>
      <c r="H3" s="33"/>
      <c r="I3" s="187"/>
      <c r="J3" s="33"/>
      <c r="K3" s="33"/>
      <c r="L3" s="33"/>
      <c r="M3" s="43" t="s">
        <v>220</v>
      </c>
      <c r="N3" s="43"/>
      <c r="O3" s="36"/>
      <c r="P3" s="188"/>
      <c r="Q3" s="33"/>
      <c r="R3" s="43"/>
      <c r="S3" s="36"/>
      <c r="T3" s="188"/>
      <c r="U3" s="36"/>
      <c r="V3" s="188"/>
      <c r="W3" s="36"/>
      <c r="X3" s="188"/>
      <c r="Y3" s="138"/>
      <c r="Z3" s="138"/>
      <c r="AA3" s="138"/>
      <c r="AB3" s="33"/>
      <c r="AC3" s="187"/>
      <c r="AD3" s="33"/>
      <c r="AE3" s="33"/>
      <c r="AF3" s="33"/>
      <c r="AG3" s="43" t="s">
        <v>220</v>
      </c>
      <c r="AH3" s="138"/>
      <c r="AI3" s="138"/>
      <c r="AJ3" s="138"/>
      <c r="AK3" s="33"/>
      <c r="AL3" s="187"/>
      <c r="AM3" s="33"/>
      <c r="AN3" s="33"/>
      <c r="AO3" s="33"/>
      <c r="AP3" s="43" t="s">
        <v>220</v>
      </c>
    </row>
    <row r="4" spans="1:42" s="189" customFormat="1" ht="13.5" customHeight="1">
      <c r="A4" s="238"/>
      <c r="B4" s="239"/>
      <c r="C4" s="240"/>
      <c r="D4" s="241"/>
      <c r="E4" s="241"/>
      <c r="F4" s="241"/>
      <c r="G4" s="241"/>
      <c r="H4" s="241"/>
      <c r="I4" s="353" t="s">
        <v>465</v>
      </c>
      <c r="J4" s="241"/>
      <c r="K4" s="241"/>
      <c r="L4" s="241"/>
      <c r="M4" s="241"/>
      <c r="N4" s="240"/>
      <c r="O4" s="911" t="s">
        <v>466</v>
      </c>
      <c r="P4" s="911"/>
      <c r="Q4" s="911"/>
      <c r="R4" s="911"/>
      <c r="S4" s="912"/>
      <c r="T4" s="911" t="s">
        <v>221</v>
      </c>
      <c r="U4" s="911"/>
      <c r="V4" s="911"/>
      <c r="W4" s="911"/>
      <c r="X4" s="912"/>
      <c r="Y4" s="240"/>
      <c r="Z4" s="241"/>
      <c r="AA4" s="241"/>
      <c r="AB4" s="241"/>
      <c r="AC4" s="353" t="s">
        <v>483</v>
      </c>
      <c r="AD4" s="241"/>
      <c r="AE4" s="241"/>
      <c r="AF4" s="241"/>
      <c r="AG4" s="605"/>
      <c r="AH4" s="240"/>
      <c r="AI4" s="241"/>
      <c r="AJ4" s="241"/>
      <c r="AK4" s="241"/>
      <c r="AL4" s="353" t="s">
        <v>524</v>
      </c>
      <c r="AM4" s="241"/>
      <c r="AN4" s="241"/>
      <c r="AO4" s="241"/>
      <c r="AP4" s="605"/>
    </row>
    <row r="5" spans="1:42" s="189" customFormat="1" ht="89.25">
      <c r="A5" s="242" t="s">
        <v>113</v>
      </c>
      <c r="B5" s="66" t="s">
        <v>223</v>
      </c>
      <c r="C5" s="66" t="s">
        <v>224</v>
      </c>
      <c r="D5" s="66" t="s">
        <v>292</v>
      </c>
      <c r="E5" s="66" t="s">
        <v>427</v>
      </c>
      <c r="F5" s="66" t="s">
        <v>225</v>
      </c>
      <c r="G5" s="66" t="s">
        <v>226</v>
      </c>
      <c r="H5" s="558" t="s">
        <v>461</v>
      </c>
      <c r="I5" s="66" t="s">
        <v>215</v>
      </c>
      <c r="J5" s="325" t="s">
        <v>297</v>
      </c>
      <c r="K5" s="66" t="s">
        <v>227</v>
      </c>
      <c r="L5" s="66" t="s">
        <v>293</v>
      </c>
      <c r="M5" s="66" t="s">
        <v>294</v>
      </c>
      <c r="N5" s="558" t="s">
        <v>460</v>
      </c>
      <c r="O5" s="66" t="s">
        <v>215</v>
      </c>
      <c r="P5" s="66" t="s">
        <v>305</v>
      </c>
      <c r="Q5" s="66" t="s">
        <v>227</v>
      </c>
      <c r="R5" s="66" t="s">
        <v>293</v>
      </c>
      <c r="S5" s="66" t="s">
        <v>306</v>
      </c>
      <c r="T5" s="66" t="s">
        <v>215</v>
      </c>
      <c r="U5" s="66" t="s">
        <v>243</v>
      </c>
      <c r="V5" s="66" t="s">
        <v>227</v>
      </c>
      <c r="W5" s="66" t="s">
        <v>293</v>
      </c>
      <c r="X5" s="66" t="s">
        <v>307</v>
      </c>
      <c r="Y5" s="66" t="s">
        <v>292</v>
      </c>
      <c r="Z5" s="66" t="s">
        <v>427</v>
      </c>
      <c r="AA5" s="66" t="s">
        <v>226</v>
      </c>
      <c r="AB5" s="558" t="s">
        <v>479</v>
      </c>
      <c r="AC5" s="66" t="s">
        <v>215</v>
      </c>
      <c r="AD5" s="66" t="s">
        <v>243</v>
      </c>
      <c r="AE5" s="66" t="s">
        <v>227</v>
      </c>
      <c r="AF5" s="66" t="s">
        <v>293</v>
      </c>
      <c r="AG5" s="66" t="s">
        <v>259</v>
      </c>
      <c r="AH5" s="66" t="s">
        <v>292</v>
      </c>
      <c r="AI5" s="66" t="s">
        <v>427</v>
      </c>
      <c r="AJ5" s="66" t="s">
        <v>226</v>
      </c>
      <c r="AK5" s="558" t="s">
        <v>526</v>
      </c>
      <c r="AL5" s="66" t="s">
        <v>215</v>
      </c>
      <c r="AM5" s="66" t="s">
        <v>243</v>
      </c>
      <c r="AN5" s="66" t="s">
        <v>227</v>
      </c>
      <c r="AO5" s="66" t="s">
        <v>293</v>
      </c>
      <c r="AP5" s="66" t="s">
        <v>259</v>
      </c>
    </row>
    <row r="6" spans="1:42" s="37" customFormat="1" ht="12.75">
      <c r="A6" s="127">
        <v>1</v>
      </c>
      <c r="B6" s="127">
        <v>2</v>
      </c>
      <c r="C6" s="127">
        <v>3</v>
      </c>
      <c r="D6" s="127">
        <v>4</v>
      </c>
      <c r="E6" s="127">
        <v>5</v>
      </c>
      <c r="F6" s="127">
        <v>6</v>
      </c>
      <c r="G6" s="127">
        <v>7</v>
      </c>
      <c r="H6" s="127">
        <v>8</v>
      </c>
      <c r="I6" s="127">
        <v>9</v>
      </c>
      <c r="J6" s="127">
        <v>10</v>
      </c>
      <c r="K6" s="127">
        <v>11</v>
      </c>
      <c r="L6" s="127">
        <v>12</v>
      </c>
      <c r="M6" s="127">
        <v>13</v>
      </c>
      <c r="N6" s="127">
        <v>14</v>
      </c>
      <c r="O6" s="127">
        <v>15</v>
      </c>
      <c r="P6" s="127">
        <v>16</v>
      </c>
      <c r="Q6" s="127">
        <v>17</v>
      </c>
      <c r="R6" s="127">
        <v>18</v>
      </c>
      <c r="S6" s="127">
        <v>19</v>
      </c>
      <c r="T6" s="127">
        <v>20</v>
      </c>
      <c r="U6" s="127">
        <v>21</v>
      </c>
      <c r="V6" s="127">
        <v>22</v>
      </c>
      <c r="W6" s="127">
        <v>23</v>
      </c>
      <c r="X6" s="127">
        <v>24</v>
      </c>
      <c r="Y6" s="127">
        <v>25</v>
      </c>
      <c r="Z6" s="127">
        <v>26</v>
      </c>
      <c r="AA6" s="127">
        <v>28</v>
      </c>
      <c r="AB6" s="127">
        <v>29</v>
      </c>
      <c r="AC6" s="127">
        <v>30</v>
      </c>
      <c r="AD6" s="127">
        <v>31</v>
      </c>
      <c r="AE6" s="127">
        <v>32</v>
      </c>
      <c r="AF6" s="127">
        <v>33</v>
      </c>
      <c r="AG6" s="127">
        <v>34</v>
      </c>
      <c r="AH6" s="127">
        <v>35</v>
      </c>
      <c r="AI6" s="127">
        <v>36</v>
      </c>
      <c r="AJ6" s="127">
        <v>38</v>
      </c>
      <c r="AK6" s="127">
        <v>39</v>
      </c>
      <c r="AL6" s="127">
        <v>40</v>
      </c>
      <c r="AM6" s="127">
        <v>41</v>
      </c>
      <c r="AN6" s="127">
        <v>42</v>
      </c>
      <c r="AO6" s="127">
        <v>43</v>
      </c>
      <c r="AP6" s="127">
        <v>44</v>
      </c>
    </row>
    <row r="7" spans="1:42" ht="13.5">
      <c r="A7" s="231"/>
      <c r="B7" s="104"/>
      <c r="C7" s="257"/>
      <c r="D7" s="257"/>
      <c r="E7" s="257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72"/>
      <c r="S7" s="245"/>
      <c r="T7" s="245"/>
      <c r="U7" s="245"/>
      <c r="V7" s="245"/>
      <c r="W7" s="109"/>
      <c r="X7" s="109"/>
      <c r="Y7" s="257"/>
      <c r="Z7" s="257"/>
      <c r="AA7" s="245"/>
      <c r="AB7" s="245"/>
      <c r="AC7" s="245"/>
      <c r="AD7" s="245"/>
      <c r="AE7" s="245"/>
      <c r="AF7" s="245"/>
      <c r="AG7" s="245"/>
      <c r="AH7" s="257"/>
      <c r="AI7" s="257"/>
      <c r="AJ7" s="245"/>
      <c r="AK7" s="245"/>
      <c r="AL7" s="245"/>
      <c r="AM7" s="245"/>
      <c r="AN7" s="245"/>
      <c r="AO7" s="245"/>
      <c r="AP7" s="245"/>
    </row>
    <row r="8" spans="1:42" ht="14.25">
      <c r="A8" s="243" t="s">
        <v>2</v>
      </c>
      <c r="B8" s="244" t="s">
        <v>422</v>
      </c>
      <c r="C8" s="245"/>
      <c r="D8" s="245"/>
      <c r="E8" s="245"/>
      <c r="F8" s="245"/>
      <c r="G8" s="245"/>
      <c r="H8" s="245"/>
      <c r="I8" s="205"/>
      <c r="J8" s="205"/>
      <c r="K8" s="205"/>
      <c r="L8" s="205"/>
      <c r="M8" s="205"/>
      <c r="N8" s="245"/>
      <c r="O8" s="205"/>
      <c r="P8" s="205"/>
      <c r="Q8" s="205"/>
      <c r="R8" s="205"/>
      <c r="S8" s="205"/>
      <c r="T8" s="205"/>
      <c r="U8" s="205"/>
      <c r="V8" s="205"/>
      <c r="W8" s="109"/>
      <c r="X8" s="109"/>
      <c r="Y8" s="245"/>
      <c r="Z8" s="245"/>
      <c r="AA8" s="245"/>
      <c r="AB8" s="245"/>
      <c r="AC8" s="205"/>
      <c r="AD8" s="205"/>
      <c r="AE8" s="205"/>
      <c r="AF8" s="205"/>
      <c r="AG8" s="205"/>
      <c r="AH8" s="245"/>
      <c r="AI8" s="245"/>
      <c r="AJ8" s="245"/>
      <c r="AK8" s="245"/>
      <c r="AL8" s="205"/>
      <c r="AM8" s="205"/>
      <c r="AN8" s="205"/>
      <c r="AO8" s="205"/>
      <c r="AP8" s="205"/>
    </row>
    <row r="9" spans="1:42" ht="13.5">
      <c r="A9" s="231"/>
      <c r="B9" s="205"/>
      <c r="C9" s="245"/>
      <c r="D9" s="245"/>
      <c r="E9" s="245"/>
      <c r="F9" s="245"/>
      <c r="G9" s="245"/>
      <c r="H9" s="245"/>
      <c r="I9" s="205"/>
      <c r="J9" s="205"/>
      <c r="K9" s="205"/>
      <c r="L9" s="205"/>
      <c r="M9" s="205"/>
      <c r="N9" s="245"/>
      <c r="O9" s="205"/>
      <c r="P9" s="205"/>
      <c r="Q9" s="205"/>
      <c r="R9" s="205"/>
      <c r="S9" s="205"/>
      <c r="T9" s="205"/>
      <c r="U9" s="205"/>
      <c r="V9" s="205"/>
      <c r="W9" s="109"/>
      <c r="X9" s="109"/>
      <c r="Y9" s="245"/>
      <c r="Z9" s="245"/>
      <c r="AA9" s="245"/>
      <c r="AB9" s="245"/>
      <c r="AC9" s="205"/>
      <c r="AD9" s="205"/>
      <c r="AE9" s="205"/>
      <c r="AF9" s="205"/>
      <c r="AG9" s="205"/>
      <c r="AH9" s="245"/>
      <c r="AI9" s="245"/>
      <c r="AJ9" s="245"/>
      <c r="AK9" s="245"/>
      <c r="AL9" s="205"/>
      <c r="AM9" s="205"/>
      <c r="AN9" s="205"/>
      <c r="AO9" s="205"/>
      <c r="AP9" s="205"/>
    </row>
    <row r="10" spans="1:42" ht="13.5">
      <c r="A10" s="231">
        <v>1</v>
      </c>
      <c r="B10" s="104"/>
      <c r="C10" s="231"/>
      <c r="D10" s="231"/>
      <c r="E10" s="231"/>
      <c r="F10" s="231"/>
      <c r="G10" s="231"/>
      <c r="H10" s="231"/>
      <c r="I10" s="104"/>
      <c r="J10" s="104"/>
      <c r="K10" s="104"/>
      <c r="L10" s="104"/>
      <c r="M10" s="245">
        <f>J10+K10+L10</f>
        <v>0</v>
      </c>
      <c r="N10" s="231"/>
      <c r="O10" s="104"/>
      <c r="P10" s="231"/>
      <c r="Q10" s="231"/>
      <c r="R10" s="231"/>
      <c r="S10" s="245">
        <f>P10+Q10+R10</f>
        <v>0</v>
      </c>
      <c r="T10" s="245">
        <f aca="true" t="shared" si="0" ref="T10:W12">I10-O10</f>
        <v>0</v>
      </c>
      <c r="U10" s="245">
        <f t="shared" si="0"/>
        <v>0</v>
      </c>
      <c r="V10" s="245">
        <f t="shared" si="0"/>
        <v>0</v>
      </c>
      <c r="W10" s="245">
        <f t="shared" si="0"/>
        <v>0</v>
      </c>
      <c r="X10" s="245">
        <f>U10+V10+W10</f>
        <v>0</v>
      </c>
      <c r="Y10" s="231"/>
      <c r="Z10" s="231"/>
      <c r="AA10" s="231"/>
      <c r="AB10" s="231"/>
      <c r="AC10" s="104"/>
      <c r="AD10" s="104"/>
      <c r="AE10" s="104"/>
      <c r="AF10" s="104"/>
      <c r="AG10" s="245">
        <f>AD10+AE10+AF10</f>
        <v>0</v>
      </c>
      <c r="AH10" s="231"/>
      <c r="AI10" s="231"/>
      <c r="AJ10" s="231"/>
      <c r="AK10" s="231"/>
      <c r="AL10" s="104"/>
      <c r="AM10" s="104"/>
      <c r="AN10" s="104"/>
      <c r="AO10" s="104"/>
      <c r="AP10" s="245">
        <f>AM10+AN10+AO10</f>
        <v>0</v>
      </c>
    </row>
    <row r="11" spans="1:42" ht="13.5">
      <c r="A11" s="231">
        <v>2</v>
      </c>
      <c r="B11" s="104"/>
      <c r="C11" s="231"/>
      <c r="D11" s="231"/>
      <c r="E11" s="231"/>
      <c r="F11" s="231"/>
      <c r="G11" s="231"/>
      <c r="H11" s="231"/>
      <c r="I11" s="104"/>
      <c r="J11" s="104"/>
      <c r="K11" s="104"/>
      <c r="L11" s="104"/>
      <c r="M11" s="245">
        <f>J11+K11+L11</f>
        <v>0</v>
      </c>
      <c r="N11" s="231"/>
      <c r="O11" s="104"/>
      <c r="P11" s="231"/>
      <c r="Q11" s="231"/>
      <c r="R11" s="231"/>
      <c r="S11" s="245">
        <f>P11+Q11+R11</f>
        <v>0</v>
      </c>
      <c r="T11" s="245">
        <f t="shared" si="0"/>
        <v>0</v>
      </c>
      <c r="U11" s="245">
        <f t="shared" si="0"/>
        <v>0</v>
      </c>
      <c r="V11" s="245">
        <f t="shared" si="0"/>
        <v>0</v>
      </c>
      <c r="W11" s="245">
        <f t="shared" si="0"/>
        <v>0</v>
      </c>
      <c r="X11" s="245">
        <f>U11+V11+W11</f>
        <v>0</v>
      </c>
      <c r="Y11" s="231"/>
      <c r="Z11" s="231"/>
      <c r="AA11" s="231"/>
      <c r="AB11" s="231"/>
      <c r="AC11" s="104"/>
      <c r="AD11" s="104"/>
      <c r="AE11" s="104"/>
      <c r="AF11" s="104"/>
      <c r="AG11" s="245">
        <f>AD11+AE11+AF11</f>
        <v>0</v>
      </c>
      <c r="AH11" s="231"/>
      <c r="AI11" s="231"/>
      <c r="AJ11" s="231"/>
      <c r="AK11" s="231"/>
      <c r="AL11" s="104"/>
      <c r="AM11" s="104"/>
      <c r="AN11" s="104"/>
      <c r="AO11" s="104"/>
      <c r="AP11" s="245">
        <f>AM11+AN11+AO11</f>
        <v>0</v>
      </c>
    </row>
    <row r="12" spans="1:42" ht="13.5">
      <c r="A12" s="231">
        <v>3</v>
      </c>
      <c r="B12" s="246"/>
      <c r="C12" s="231"/>
      <c r="D12" s="231"/>
      <c r="E12" s="231"/>
      <c r="F12" s="231"/>
      <c r="G12" s="231"/>
      <c r="H12" s="231"/>
      <c r="I12" s="104"/>
      <c r="J12" s="104"/>
      <c r="K12" s="104"/>
      <c r="L12" s="104"/>
      <c r="M12" s="245">
        <f>J12+K12+L12</f>
        <v>0</v>
      </c>
      <c r="N12" s="231"/>
      <c r="O12" s="104"/>
      <c r="P12" s="231"/>
      <c r="Q12" s="231"/>
      <c r="R12" s="231"/>
      <c r="S12" s="245">
        <f>P12+Q12+R12</f>
        <v>0</v>
      </c>
      <c r="T12" s="245">
        <f t="shared" si="0"/>
        <v>0</v>
      </c>
      <c r="U12" s="245">
        <f t="shared" si="0"/>
        <v>0</v>
      </c>
      <c r="V12" s="245">
        <f t="shared" si="0"/>
        <v>0</v>
      </c>
      <c r="W12" s="245">
        <f t="shared" si="0"/>
        <v>0</v>
      </c>
      <c r="X12" s="245">
        <f>U12+V12+W12</f>
        <v>0</v>
      </c>
      <c r="Y12" s="231"/>
      <c r="Z12" s="231"/>
      <c r="AA12" s="231"/>
      <c r="AB12" s="231"/>
      <c r="AC12" s="104"/>
      <c r="AD12" s="104"/>
      <c r="AE12" s="104"/>
      <c r="AF12" s="104"/>
      <c r="AG12" s="245">
        <f>AD12+AE12+AF12</f>
        <v>0</v>
      </c>
      <c r="AH12" s="231"/>
      <c r="AI12" s="231"/>
      <c r="AJ12" s="231"/>
      <c r="AK12" s="231"/>
      <c r="AL12" s="104"/>
      <c r="AM12" s="104"/>
      <c r="AN12" s="104"/>
      <c r="AO12" s="104"/>
      <c r="AP12" s="245">
        <f>AM12+AN12+AO12</f>
        <v>0</v>
      </c>
    </row>
    <row r="13" spans="1:42" s="248" customFormat="1" ht="14.25">
      <c r="A13" s="243"/>
      <c r="B13" s="251" t="s">
        <v>267</v>
      </c>
      <c r="C13" s="247" t="s">
        <v>1</v>
      </c>
      <c r="D13" s="247"/>
      <c r="E13" s="247"/>
      <c r="F13" s="247" t="s">
        <v>1</v>
      </c>
      <c r="G13" s="247" t="s">
        <v>1</v>
      </c>
      <c r="H13" s="247" t="s">
        <v>1</v>
      </c>
      <c r="I13" s="247">
        <f>SUM(I10:I12)</f>
        <v>0</v>
      </c>
      <c r="J13" s="247">
        <f>SUM(J10:J12)</f>
        <v>0</v>
      </c>
      <c r="K13" s="247">
        <f>SUM(K10:K12)</f>
        <v>0</v>
      </c>
      <c r="L13" s="247">
        <f>SUM(L10:L12)</f>
        <v>0</v>
      </c>
      <c r="M13" s="247">
        <f>SUM(M10:M12)</f>
        <v>0</v>
      </c>
      <c r="N13" s="247" t="s">
        <v>1</v>
      </c>
      <c r="O13" s="247">
        <f aca="true" t="shared" si="1" ref="O13:X13">SUM(O10:O12)</f>
        <v>0</v>
      </c>
      <c r="P13" s="247">
        <f t="shared" si="1"/>
        <v>0</v>
      </c>
      <c r="Q13" s="247">
        <f t="shared" si="1"/>
        <v>0</v>
      </c>
      <c r="R13" s="247">
        <f t="shared" si="1"/>
        <v>0</v>
      </c>
      <c r="S13" s="247">
        <f t="shared" si="1"/>
        <v>0</v>
      </c>
      <c r="T13" s="247">
        <f t="shared" si="1"/>
        <v>0</v>
      </c>
      <c r="U13" s="247">
        <f t="shared" si="1"/>
        <v>0</v>
      </c>
      <c r="V13" s="247">
        <f t="shared" si="1"/>
        <v>0</v>
      </c>
      <c r="W13" s="247">
        <f t="shared" si="1"/>
        <v>0</v>
      </c>
      <c r="X13" s="247">
        <f t="shared" si="1"/>
        <v>0</v>
      </c>
      <c r="Y13" s="247"/>
      <c r="Z13" s="247"/>
      <c r="AA13" s="247" t="s">
        <v>1</v>
      </c>
      <c r="AB13" s="247" t="s">
        <v>1</v>
      </c>
      <c r="AC13" s="247">
        <f>SUM(AC10:AC12)</f>
        <v>0</v>
      </c>
      <c r="AD13" s="247">
        <f>SUM(AD10:AD12)</f>
        <v>0</v>
      </c>
      <c r="AE13" s="247">
        <f>SUM(AE10:AE12)</f>
        <v>0</v>
      </c>
      <c r="AF13" s="247">
        <f>SUM(AF10:AF12)</f>
        <v>0</v>
      </c>
      <c r="AG13" s="247">
        <f>SUM(AG10:AG12)</f>
        <v>0</v>
      </c>
      <c r="AH13" s="247"/>
      <c r="AI13" s="247"/>
      <c r="AJ13" s="247" t="s">
        <v>1</v>
      </c>
      <c r="AK13" s="247" t="s">
        <v>1</v>
      </c>
      <c r="AL13" s="247">
        <f>SUM(AL10:AL12)</f>
        <v>0</v>
      </c>
      <c r="AM13" s="247">
        <f>SUM(AM10:AM12)</f>
        <v>0</v>
      </c>
      <c r="AN13" s="247">
        <f>SUM(AN10:AN12)</f>
        <v>0</v>
      </c>
      <c r="AO13" s="247">
        <f>SUM(AO10:AO12)</f>
        <v>0</v>
      </c>
      <c r="AP13" s="247">
        <f>SUM(AP10:AP12)</f>
        <v>0</v>
      </c>
    </row>
    <row r="14" spans="1:42" s="248" customFormat="1" ht="14.25">
      <c r="A14" s="243"/>
      <c r="B14" s="251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7"/>
      <c r="AL14" s="247"/>
      <c r="AM14" s="247"/>
      <c r="AN14" s="247"/>
      <c r="AO14" s="247"/>
      <c r="AP14" s="247"/>
    </row>
    <row r="15" spans="1:42" ht="14.25">
      <c r="A15" s="243" t="s">
        <v>3</v>
      </c>
      <c r="B15" s="244" t="s">
        <v>340</v>
      </c>
      <c r="C15" s="245"/>
      <c r="D15" s="245"/>
      <c r="E15" s="245"/>
      <c r="F15" s="245"/>
      <c r="G15" s="245"/>
      <c r="H15" s="245"/>
      <c r="I15" s="205"/>
      <c r="J15" s="205"/>
      <c r="K15" s="205"/>
      <c r="L15" s="205"/>
      <c r="M15" s="205"/>
      <c r="N15" s="245"/>
      <c r="O15" s="205"/>
      <c r="P15" s="205"/>
      <c r="Q15" s="205"/>
      <c r="R15" s="205"/>
      <c r="S15" s="205"/>
      <c r="T15" s="205"/>
      <c r="U15" s="205"/>
      <c r="V15" s="205"/>
      <c r="W15" s="109"/>
      <c r="X15" s="109"/>
      <c r="Y15" s="245"/>
      <c r="Z15" s="245"/>
      <c r="AA15" s="245"/>
      <c r="AB15" s="245"/>
      <c r="AC15" s="205"/>
      <c r="AD15" s="205"/>
      <c r="AE15" s="205"/>
      <c r="AF15" s="205"/>
      <c r="AG15" s="205"/>
      <c r="AH15" s="245"/>
      <c r="AI15" s="245"/>
      <c r="AJ15" s="245"/>
      <c r="AK15" s="245"/>
      <c r="AL15" s="205"/>
      <c r="AM15" s="205"/>
      <c r="AN15" s="205"/>
      <c r="AO15" s="205"/>
      <c r="AP15" s="205"/>
    </row>
    <row r="16" spans="1:42" ht="13.5">
      <c r="A16" s="231"/>
      <c r="B16" s="205"/>
      <c r="C16" s="245"/>
      <c r="D16" s="245"/>
      <c r="E16" s="245"/>
      <c r="F16" s="245"/>
      <c r="G16" s="245"/>
      <c r="H16" s="245"/>
      <c r="I16" s="205"/>
      <c r="J16" s="205"/>
      <c r="K16" s="205"/>
      <c r="L16" s="205"/>
      <c r="M16" s="205"/>
      <c r="N16" s="245"/>
      <c r="O16" s="205"/>
      <c r="P16" s="205"/>
      <c r="Q16" s="205"/>
      <c r="R16" s="205"/>
      <c r="S16" s="205"/>
      <c r="T16" s="205"/>
      <c r="U16" s="205"/>
      <c r="V16" s="205"/>
      <c r="W16" s="109"/>
      <c r="X16" s="109"/>
      <c r="Y16" s="245"/>
      <c r="Z16" s="245"/>
      <c r="AA16" s="245"/>
      <c r="AB16" s="245"/>
      <c r="AC16" s="205"/>
      <c r="AD16" s="205"/>
      <c r="AE16" s="205"/>
      <c r="AF16" s="205"/>
      <c r="AG16" s="205"/>
      <c r="AH16" s="245"/>
      <c r="AI16" s="245"/>
      <c r="AJ16" s="245"/>
      <c r="AK16" s="245"/>
      <c r="AL16" s="205"/>
      <c r="AM16" s="205"/>
      <c r="AN16" s="205"/>
      <c r="AO16" s="205"/>
      <c r="AP16" s="205"/>
    </row>
    <row r="17" spans="1:42" ht="13.5">
      <c r="A17" s="231">
        <v>1</v>
      </c>
      <c r="B17" s="104"/>
      <c r="C17" s="231"/>
      <c r="D17" s="231"/>
      <c r="E17" s="231"/>
      <c r="F17" s="231"/>
      <c r="G17" s="231"/>
      <c r="H17" s="231"/>
      <c r="I17" s="104"/>
      <c r="J17" s="104"/>
      <c r="K17" s="104"/>
      <c r="L17" s="104"/>
      <c r="M17" s="245">
        <f>J17+K17+L17</f>
        <v>0</v>
      </c>
      <c r="N17" s="231"/>
      <c r="O17" s="104"/>
      <c r="P17" s="231"/>
      <c r="Q17" s="231"/>
      <c r="R17" s="231"/>
      <c r="S17" s="245">
        <f>P17+Q17+R17</f>
        <v>0</v>
      </c>
      <c r="T17" s="245">
        <f aca="true" t="shared" si="2" ref="T17:W19">I17-O17</f>
        <v>0</v>
      </c>
      <c r="U17" s="245">
        <f t="shared" si="2"/>
        <v>0</v>
      </c>
      <c r="V17" s="245">
        <f t="shared" si="2"/>
        <v>0</v>
      </c>
      <c r="W17" s="245">
        <f t="shared" si="2"/>
        <v>0</v>
      </c>
      <c r="X17" s="245">
        <f>U17+V17+W17</f>
        <v>0</v>
      </c>
      <c r="Y17" s="231"/>
      <c r="Z17" s="231"/>
      <c r="AA17" s="231"/>
      <c r="AB17" s="231"/>
      <c r="AC17" s="104"/>
      <c r="AD17" s="104"/>
      <c r="AE17" s="104"/>
      <c r="AF17" s="104"/>
      <c r="AG17" s="245">
        <f>AD17+AE17+AF17</f>
        <v>0</v>
      </c>
      <c r="AH17" s="231"/>
      <c r="AI17" s="231"/>
      <c r="AJ17" s="231"/>
      <c r="AK17" s="231"/>
      <c r="AL17" s="104"/>
      <c r="AM17" s="104"/>
      <c r="AN17" s="104"/>
      <c r="AO17" s="104"/>
      <c r="AP17" s="245">
        <f>AM17+AN17+AO17</f>
        <v>0</v>
      </c>
    </row>
    <row r="18" spans="1:42" ht="13.5">
      <c r="A18" s="231">
        <v>2</v>
      </c>
      <c r="B18" s="104"/>
      <c r="C18" s="231"/>
      <c r="D18" s="231"/>
      <c r="E18" s="231"/>
      <c r="F18" s="231"/>
      <c r="G18" s="231"/>
      <c r="H18" s="231"/>
      <c r="I18" s="104"/>
      <c r="J18" s="104"/>
      <c r="K18" s="104"/>
      <c r="L18" s="104"/>
      <c r="M18" s="245">
        <f>J18+K18+L18</f>
        <v>0</v>
      </c>
      <c r="N18" s="231"/>
      <c r="O18" s="104"/>
      <c r="P18" s="231"/>
      <c r="Q18" s="231"/>
      <c r="R18" s="231"/>
      <c r="S18" s="245">
        <f>P18+Q18+R18</f>
        <v>0</v>
      </c>
      <c r="T18" s="245">
        <f t="shared" si="2"/>
        <v>0</v>
      </c>
      <c r="U18" s="245">
        <f t="shared" si="2"/>
        <v>0</v>
      </c>
      <c r="V18" s="245">
        <f t="shared" si="2"/>
        <v>0</v>
      </c>
      <c r="W18" s="245">
        <f t="shared" si="2"/>
        <v>0</v>
      </c>
      <c r="X18" s="245">
        <f>U18+V18+W18</f>
        <v>0</v>
      </c>
      <c r="Y18" s="231"/>
      <c r="Z18" s="231"/>
      <c r="AA18" s="231"/>
      <c r="AB18" s="231"/>
      <c r="AC18" s="104"/>
      <c r="AD18" s="104"/>
      <c r="AE18" s="104"/>
      <c r="AF18" s="104"/>
      <c r="AG18" s="245">
        <f>AD18+AE18+AF18</f>
        <v>0</v>
      </c>
      <c r="AH18" s="231"/>
      <c r="AI18" s="231"/>
      <c r="AJ18" s="231"/>
      <c r="AK18" s="231"/>
      <c r="AL18" s="104"/>
      <c r="AM18" s="104"/>
      <c r="AN18" s="104"/>
      <c r="AO18" s="104"/>
      <c r="AP18" s="245">
        <f>AM18+AN18+AO18</f>
        <v>0</v>
      </c>
    </row>
    <row r="19" spans="1:42" ht="13.5">
      <c r="A19" s="231">
        <v>3</v>
      </c>
      <c r="B19" s="246"/>
      <c r="C19" s="231"/>
      <c r="D19" s="231"/>
      <c r="E19" s="231"/>
      <c r="F19" s="231"/>
      <c r="G19" s="231"/>
      <c r="H19" s="231"/>
      <c r="I19" s="104"/>
      <c r="J19" s="104"/>
      <c r="K19" s="104"/>
      <c r="L19" s="104"/>
      <c r="M19" s="245">
        <f>J19+K19+L19</f>
        <v>0</v>
      </c>
      <c r="N19" s="231"/>
      <c r="O19" s="104"/>
      <c r="P19" s="231"/>
      <c r="Q19" s="231"/>
      <c r="R19" s="231"/>
      <c r="S19" s="245">
        <f>P19+Q19+R19</f>
        <v>0</v>
      </c>
      <c r="T19" s="245">
        <f t="shared" si="2"/>
        <v>0</v>
      </c>
      <c r="U19" s="245">
        <f t="shared" si="2"/>
        <v>0</v>
      </c>
      <c r="V19" s="245">
        <f t="shared" si="2"/>
        <v>0</v>
      </c>
      <c r="W19" s="245">
        <f t="shared" si="2"/>
        <v>0</v>
      </c>
      <c r="X19" s="245">
        <f>U19+V19+W19</f>
        <v>0</v>
      </c>
      <c r="Y19" s="231"/>
      <c r="Z19" s="231"/>
      <c r="AA19" s="231"/>
      <c r="AB19" s="231"/>
      <c r="AC19" s="104"/>
      <c r="AD19" s="104"/>
      <c r="AE19" s="104"/>
      <c r="AF19" s="104"/>
      <c r="AG19" s="245">
        <f>AD19+AE19+AF19</f>
        <v>0</v>
      </c>
      <c r="AH19" s="231"/>
      <c r="AI19" s="231"/>
      <c r="AJ19" s="231"/>
      <c r="AK19" s="231"/>
      <c r="AL19" s="104"/>
      <c r="AM19" s="104"/>
      <c r="AN19" s="104"/>
      <c r="AO19" s="104"/>
      <c r="AP19" s="245">
        <f>AM19+AN19+AO19</f>
        <v>0</v>
      </c>
    </row>
    <row r="20" spans="1:42" s="248" customFormat="1" ht="14.25">
      <c r="A20" s="243"/>
      <c r="B20" s="251" t="s">
        <v>267</v>
      </c>
      <c r="C20" s="247" t="s">
        <v>1</v>
      </c>
      <c r="D20" s="247"/>
      <c r="E20" s="247"/>
      <c r="F20" s="247" t="s">
        <v>1</v>
      </c>
      <c r="G20" s="247" t="s">
        <v>1</v>
      </c>
      <c r="H20" s="247" t="s">
        <v>1</v>
      </c>
      <c r="I20" s="247">
        <f>SUM(I17:I19)</f>
        <v>0</v>
      </c>
      <c r="J20" s="247">
        <f>SUM(J17:J19)</f>
        <v>0</v>
      </c>
      <c r="K20" s="247">
        <f>SUM(K17:K19)</f>
        <v>0</v>
      </c>
      <c r="L20" s="247">
        <f>SUM(L17:L19)</f>
        <v>0</v>
      </c>
      <c r="M20" s="247">
        <f>SUM(M17:M19)</f>
        <v>0</v>
      </c>
      <c r="N20" s="247" t="s">
        <v>1</v>
      </c>
      <c r="O20" s="247">
        <f aca="true" t="shared" si="3" ref="O20:X20">SUM(O17:O19)</f>
        <v>0</v>
      </c>
      <c r="P20" s="247">
        <f t="shared" si="3"/>
        <v>0</v>
      </c>
      <c r="Q20" s="247">
        <f t="shared" si="3"/>
        <v>0</v>
      </c>
      <c r="R20" s="247">
        <f t="shared" si="3"/>
        <v>0</v>
      </c>
      <c r="S20" s="247">
        <f t="shared" si="3"/>
        <v>0</v>
      </c>
      <c r="T20" s="247">
        <f t="shared" si="3"/>
        <v>0</v>
      </c>
      <c r="U20" s="247">
        <f t="shared" si="3"/>
        <v>0</v>
      </c>
      <c r="V20" s="247">
        <f t="shared" si="3"/>
        <v>0</v>
      </c>
      <c r="W20" s="247">
        <f t="shared" si="3"/>
        <v>0</v>
      </c>
      <c r="X20" s="247">
        <f t="shared" si="3"/>
        <v>0</v>
      </c>
      <c r="Y20" s="247"/>
      <c r="Z20" s="247"/>
      <c r="AA20" s="247" t="s">
        <v>1</v>
      </c>
      <c r="AB20" s="247" t="s">
        <v>1</v>
      </c>
      <c r="AC20" s="247">
        <f>SUM(AC17:AC19)</f>
        <v>0</v>
      </c>
      <c r="AD20" s="247">
        <f>SUM(AD17:AD19)</f>
        <v>0</v>
      </c>
      <c r="AE20" s="247">
        <f>SUM(AE17:AE19)</f>
        <v>0</v>
      </c>
      <c r="AF20" s="247">
        <f>SUM(AF17:AF19)</f>
        <v>0</v>
      </c>
      <c r="AG20" s="247">
        <f>SUM(AG17:AG19)</f>
        <v>0</v>
      </c>
      <c r="AH20" s="247"/>
      <c r="AI20" s="247"/>
      <c r="AJ20" s="247" t="s">
        <v>1</v>
      </c>
      <c r="AK20" s="247" t="s">
        <v>1</v>
      </c>
      <c r="AL20" s="247">
        <f>SUM(AL17:AL19)</f>
        <v>0</v>
      </c>
      <c r="AM20" s="247">
        <f>SUM(AM17:AM19)</f>
        <v>0</v>
      </c>
      <c r="AN20" s="247">
        <f>SUM(AN17:AN19)</f>
        <v>0</v>
      </c>
      <c r="AO20" s="247">
        <f>SUM(AO17:AO19)</f>
        <v>0</v>
      </c>
      <c r="AP20" s="247">
        <f>SUM(AP17:AP19)</f>
        <v>0</v>
      </c>
    </row>
    <row r="21" spans="1:42" s="248" customFormat="1" ht="14.25">
      <c r="A21" s="243"/>
      <c r="B21" s="251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247"/>
      <c r="AL21" s="247"/>
      <c r="AM21" s="247"/>
      <c r="AN21" s="247"/>
      <c r="AO21" s="247"/>
      <c r="AP21" s="247"/>
    </row>
    <row r="22" spans="1:42" ht="14.25">
      <c r="A22" s="243" t="s">
        <v>4</v>
      </c>
      <c r="B22" s="244" t="s">
        <v>498</v>
      </c>
      <c r="C22" s="257"/>
      <c r="D22" s="257"/>
      <c r="E22" s="257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72"/>
      <c r="S22" s="245"/>
      <c r="T22" s="245"/>
      <c r="U22" s="245"/>
      <c r="V22" s="245"/>
      <c r="W22" s="109"/>
      <c r="X22" s="109"/>
      <c r="Y22" s="257"/>
      <c r="Z22" s="257"/>
      <c r="AA22" s="245"/>
      <c r="AB22" s="245"/>
      <c r="AC22" s="245"/>
      <c r="AD22" s="245"/>
      <c r="AE22" s="245"/>
      <c r="AF22" s="245"/>
      <c r="AG22" s="245"/>
      <c r="AH22" s="257"/>
      <c r="AI22" s="257"/>
      <c r="AJ22" s="245"/>
      <c r="AK22" s="245"/>
      <c r="AL22" s="245"/>
      <c r="AM22" s="245"/>
      <c r="AN22" s="245"/>
      <c r="AO22" s="245"/>
      <c r="AP22" s="245"/>
    </row>
    <row r="23" spans="1:42" ht="12" customHeight="1">
      <c r="A23" s="231"/>
      <c r="B23" s="205" t="s">
        <v>125</v>
      </c>
      <c r="C23" s="245"/>
      <c r="D23" s="245"/>
      <c r="E23" s="245"/>
      <c r="F23" s="245"/>
      <c r="G23" s="245"/>
      <c r="H23" s="245"/>
      <c r="I23" s="205"/>
      <c r="J23" s="205"/>
      <c r="K23" s="205"/>
      <c r="L23" s="205"/>
      <c r="M23" s="205"/>
      <c r="N23" s="245"/>
      <c r="O23" s="205"/>
      <c r="P23" s="205"/>
      <c r="Q23" s="205"/>
      <c r="R23" s="205"/>
      <c r="S23" s="205"/>
      <c r="T23" s="205"/>
      <c r="U23" s="205"/>
      <c r="V23" s="205"/>
      <c r="W23" s="109"/>
      <c r="X23" s="109"/>
      <c r="Y23" s="245"/>
      <c r="Z23" s="245"/>
      <c r="AA23" s="245"/>
      <c r="AB23" s="245"/>
      <c r="AC23" s="205"/>
      <c r="AD23" s="205"/>
      <c r="AE23" s="205"/>
      <c r="AF23" s="205"/>
      <c r="AG23" s="205"/>
      <c r="AH23" s="245"/>
      <c r="AI23" s="245"/>
      <c r="AJ23" s="245"/>
      <c r="AK23" s="245"/>
      <c r="AL23" s="205"/>
      <c r="AM23" s="205"/>
      <c r="AN23" s="205"/>
      <c r="AO23" s="205"/>
      <c r="AP23" s="205"/>
    </row>
    <row r="24" spans="1:42" ht="13.5">
      <c r="A24" s="231"/>
      <c r="B24" s="205" t="s">
        <v>230</v>
      </c>
      <c r="C24" s="245"/>
      <c r="D24" s="245"/>
      <c r="E24" s="245"/>
      <c r="F24" s="245"/>
      <c r="G24" s="245"/>
      <c r="H24" s="245"/>
      <c r="I24" s="205"/>
      <c r="J24" s="205"/>
      <c r="K24" s="205"/>
      <c r="L24" s="205"/>
      <c r="M24" s="205"/>
      <c r="N24" s="245"/>
      <c r="O24" s="205"/>
      <c r="P24" s="205"/>
      <c r="Q24" s="205"/>
      <c r="R24" s="205"/>
      <c r="S24" s="205"/>
      <c r="T24" s="205"/>
      <c r="U24" s="205"/>
      <c r="V24" s="205"/>
      <c r="W24" s="109"/>
      <c r="X24" s="109"/>
      <c r="Y24" s="245"/>
      <c r="Z24" s="245"/>
      <c r="AA24" s="245"/>
      <c r="AB24" s="245"/>
      <c r="AC24" s="205"/>
      <c r="AD24" s="205"/>
      <c r="AE24" s="205"/>
      <c r="AF24" s="205"/>
      <c r="AG24" s="205"/>
      <c r="AH24" s="245"/>
      <c r="AI24" s="245"/>
      <c r="AJ24" s="245"/>
      <c r="AK24" s="245"/>
      <c r="AL24" s="205"/>
      <c r="AM24" s="205"/>
      <c r="AN24" s="205"/>
      <c r="AO24" s="205"/>
      <c r="AP24" s="205"/>
    </row>
    <row r="25" spans="1:42" ht="13.5">
      <c r="A25" s="231"/>
      <c r="B25" s="205" t="s">
        <v>231</v>
      </c>
      <c r="C25" s="245"/>
      <c r="D25" s="245"/>
      <c r="E25" s="245"/>
      <c r="F25" s="245"/>
      <c r="G25" s="245"/>
      <c r="H25" s="245"/>
      <c r="I25" s="205"/>
      <c r="J25" s="205"/>
      <c r="K25" s="205"/>
      <c r="L25" s="205"/>
      <c r="M25" s="205"/>
      <c r="N25" s="245"/>
      <c r="O25" s="205"/>
      <c r="P25" s="205"/>
      <c r="Q25" s="205"/>
      <c r="R25" s="205"/>
      <c r="S25" s="205"/>
      <c r="T25" s="205"/>
      <c r="U25" s="205"/>
      <c r="V25" s="205"/>
      <c r="W25" s="109"/>
      <c r="X25" s="109"/>
      <c r="Y25" s="245"/>
      <c r="Z25" s="245"/>
      <c r="AA25" s="245"/>
      <c r="AB25" s="245"/>
      <c r="AC25" s="205"/>
      <c r="AD25" s="205"/>
      <c r="AE25" s="205"/>
      <c r="AF25" s="205"/>
      <c r="AG25" s="205"/>
      <c r="AH25" s="245"/>
      <c r="AI25" s="245"/>
      <c r="AJ25" s="245"/>
      <c r="AK25" s="245"/>
      <c r="AL25" s="205"/>
      <c r="AM25" s="205"/>
      <c r="AN25" s="205"/>
      <c r="AO25" s="205"/>
      <c r="AP25" s="205"/>
    </row>
    <row r="26" spans="1:42" ht="13.5">
      <c r="A26" s="231">
        <v>1</v>
      </c>
      <c r="B26" s="104"/>
      <c r="C26" s="231"/>
      <c r="D26" s="231"/>
      <c r="E26" s="231"/>
      <c r="F26" s="231"/>
      <c r="G26" s="231"/>
      <c r="H26" s="231"/>
      <c r="I26" s="104"/>
      <c r="J26" s="104"/>
      <c r="K26" s="104"/>
      <c r="L26" s="104"/>
      <c r="M26" s="245">
        <f>J26+K26+L26</f>
        <v>0</v>
      </c>
      <c r="N26" s="231"/>
      <c r="O26" s="104"/>
      <c r="P26" s="231"/>
      <c r="Q26" s="231"/>
      <c r="R26" s="231"/>
      <c r="S26" s="245">
        <f>P26+Q26+R26</f>
        <v>0</v>
      </c>
      <c r="T26" s="245">
        <f aca="true" t="shared" si="4" ref="T26:W28">I26-O26</f>
        <v>0</v>
      </c>
      <c r="U26" s="245">
        <f t="shared" si="4"/>
        <v>0</v>
      </c>
      <c r="V26" s="245">
        <f t="shared" si="4"/>
        <v>0</v>
      </c>
      <c r="W26" s="245">
        <f t="shared" si="4"/>
        <v>0</v>
      </c>
      <c r="X26" s="245">
        <f>U26+V26+W26</f>
        <v>0</v>
      </c>
      <c r="Y26" s="231"/>
      <c r="Z26" s="231"/>
      <c r="AA26" s="231"/>
      <c r="AB26" s="231"/>
      <c r="AC26" s="104"/>
      <c r="AD26" s="104"/>
      <c r="AE26" s="104"/>
      <c r="AF26" s="104"/>
      <c r="AG26" s="245">
        <f>AD26+AE26+AF26</f>
        <v>0</v>
      </c>
      <c r="AH26" s="231"/>
      <c r="AI26" s="231"/>
      <c r="AJ26" s="231"/>
      <c r="AK26" s="231"/>
      <c r="AL26" s="104"/>
      <c r="AM26" s="104"/>
      <c r="AN26" s="104"/>
      <c r="AO26" s="104"/>
      <c r="AP26" s="245">
        <f>AM26+AN26+AO26</f>
        <v>0</v>
      </c>
    </row>
    <row r="27" spans="1:42" ht="13.5">
      <c r="A27" s="231">
        <v>2</v>
      </c>
      <c r="B27" s="104"/>
      <c r="C27" s="231"/>
      <c r="D27" s="231"/>
      <c r="E27" s="231"/>
      <c r="F27" s="231"/>
      <c r="G27" s="231"/>
      <c r="H27" s="231"/>
      <c r="I27" s="104"/>
      <c r="J27" s="104"/>
      <c r="K27" s="104"/>
      <c r="L27" s="104"/>
      <c r="M27" s="245">
        <f>J27+K27+L27</f>
        <v>0</v>
      </c>
      <c r="N27" s="231"/>
      <c r="O27" s="104"/>
      <c r="P27" s="231"/>
      <c r="Q27" s="231"/>
      <c r="R27" s="231"/>
      <c r="S27" s="245">
        <f>P27+Q27+R27</f>
        <v>0</v>
      </c>
      <c r="T27" s="245">
        <f t="shared" si="4"/>
        <v>0</v>
      </c>
      <c r="U27" s="245">
        <f t="shared" si="4"/>
        <v>0</v>
      </c>
      <c r="V27" s="245">
        <f t="shared" si="4"/>
        <v>0</v>
      </c>
      <c r="W27" s="245">
        <f t="shared" si="4"/>
        <v>0</v>
      </c>
      <c r="X27" s="245">
        <f>U27+V27+W27</f>
        <v>0</v>
      </c>
      <c r="Y27" s="231"/>
      <c r="Z27" s="231"/>
      <c r="AA27" s="231"/>
      <c r="AB27" s="231"/>
      <c r="AC27" s="104"/>
      <c r="AD27" s="104"/>
      <c r="AE27" s="104"/>
      <c r="AF27" s="104"/>
      <c r="AG27" s="245">
        <f>AD27+AE27+AF27</f>
        <v>0</v>
      </c>
      <c r="AH27" s="231"/>
      <c r="AI27" s="231"/>
      <c r="AJ27" s="231"/>
      <c r="AK27" s="231"/>
      <c r="AL27" s="104"/>
      <c r="AM27" s="104"/>
      <c r="AN27" s="104"/>
      <c r="AO27" s="104"/>
      <c r="AP27" s="245">
        <f>AM27+AN27+AO27</f>
        <v>0</v>
      </c>
    </row>
    <row r="28" spans="1:42" ht="13.5">
      <c r="A28" s="231">
        <v>3</v>
      </c>
      <c r="B28" s="246"/>
      <c r="C28" s="231"/>
      <c r="D28" s="231"/>
      <c r="E28" s="231"/>
      <c r="F28" s="231"/>
      <c r="G28" s="231"/>
      <c r="H28" s="231"/>
      <c r="I28" s="104"/>
      <c r="J28" s="104"/>
      <c r="K28" s="104"/>
      <c r="L28" s="104"/>
      <c r="M28" s="245">
        <f>J28+K28+L28</f>
        <v>0</v>
      </c>
      <c r="N28" s="231"/>
      <c r="O28" s="104"/>
      <c r="P28" s="231"/>
      <c r="Q28" s="231"/>
      <c r="R28" s="231"/>
      <c r="S28" s="245">
        <f>P28+Q28+R28</f>
        <v>0</v>
      </c>
      <c r="T28" s="245">
        <f t="shared" si="4"/>
        <v>0</v>
      </c>
      <c r="U28" s="245">
        <f t="shared" si="4"/>
        <v>0</v>
      </c>
      <c r="V28" s="245">
        <f t="shared" si="4"/>
        <v>0</v>
      </c>
      <c r="W28" s="245">
        <f t="shared" si="4"/>
        <v>0</v>
      </c>
      <c r="X28" s="245">
        <f>U28+V28+W28</f>
        <v>0</v>
      </c>
      <c r="Y28" s="231"/>
      <c r="Z28" s="231"/>
      <c r="AA28" s="231"/>
      <c r="AB28" s="231"/>
      <c r="AC28" s="104"/>
      <c r="AD28" s="104"/>
      <c r="AE28" s="104"/>
      <c r="AF28" s="104"/>
      <c r="AG28" s="245">
        <f>AD28+AE28+AF28</f>
        <v>0</v>
      </c>
      <c r="AH28" s="231"/>
      <c r="AI28" s="231"/>
      <c r="AJ28" s="231"/>
      <c r="AK28" s="231"/>
      <c r="AL28" s="104"/>
      <c r="AM28" s="104"/>
      <c r="AN28" s="104"/>
      <c r="AO28" s="104"/>
      <c r="AP28" s="245">
        <f>AM28+AN28+AO28</f>
        <v>0</v>
      </c>
    </row>
    <row r="29" spans="1:42" s="248" customFormat="1" ht="27">
      <c r="A29" s="243"/>
      <c r="B29" s="251" t="s">
        <v>232</v>
      </c>
      <c r="C29" s="247" t="s">
        <v>1</v>
      </c>
      <c r="D29" s="247"/>
      <c r="E29" s="247"/>
      <c r="F29" s="247" t="s">
        <v>1</v>
      </c>
      <c r="G29" s="247" t="s">
        <v>1</v>
      </c>
      <c r="H29" s="247" t="s">
        <v>1</v>
      </c>
      <c r="I29" s="247">
        <f>SUM(I26:I28)</f>
        <v>0</v>
      </c>
      <c r="J29" s="247">
        <f aca="true" t="shared" si="5" ref="J29:R29">SUM(J26:J28)</f>
        <v>0</v>
      </c>
      <c r="K29" s="247">
        <f t="shared" si="5"/>
        <v>0</v>
      </c>
      <c r="L29" s="247">
        <f t="shared" si="5"/>
        <v>0</v>
      </c>
      <c r="M29" s="247">
        <f t="shared" si="5"/>
        <v>0</v>
      </c>
      <c r="N29" s="247" t="s">
        <v>1</v>
      </c>
      <c r="O29" s="247">
        <f t="shared" si="5"/>
        <v>0</v>
      </c>
      <c r="P29" s="247">
        <f t="shared" si="5"/>
        <v>0</v>
      </c>
      <c r="Q29" s="247">
        <f t="shared" si="5"/>
        <v>0</v>
      </c>
      <c r="R29" s="247">
        <f t="shared" si="5"/>
        <v>0</v>
      </c>
      <c r="S29" s="247">
        <f aca="true" t="shared" si="6" ref="S29:X29">SUM(S26:S28)</f>
        <v>0</v>
      </c>
      <c r="T29" s="247">
        <f t="shared" si="6"/>
        <v>0</v>
      </c>
      <c r="U29" s="247">
        <f t="shared" si="6"/>
        <v>0</v>
      </c>
      <c r="V29" s="247">
        <f t="shared" si="6"/>
        <v>0</v>
      </c>
      <c r="W29" s="247">
        <f t="shared" si="6"/>
        <v>0</v>
      </c>
      <c r="X29" s="247">
        <f t="shared" si="6"/>
        <v>0</v>
      </c>
      <c r="Y29" s="247"/>
      <c r="Z29" s="247"/>
      <c r="AA29" s="247" t="s">
        <v>1</v>
      </c>
      <c r="AB29" s="247" t="s">
        <v>1</v>
      </c>
      <c r="AC29" s="247">
        <f>SUM(AC26:AC28)</f>
        <v>0</v>
      </c>
      <c r="AD29" s="247">
        <f>SUM(AD26:AD28)</f>
        <v>0</v>
      </c>
      <c r="AE29" s="247">
        <f>SUM(AE26:AE28)</f>
        <v>0</v>
      </c>
      <c r="AF29" s="247">
        <f>SUM(AF26:AF28)</f>
        <v>0</v>
      </c>
      <c r="AG29" s="247">
        <f>SUM(AG26:AG28)</f>
        <v>0</v>
      </c>
      <c r="AH29" s="247"/>
      <c r="AI29" s="247"/>
      <c r="AJ29" s="247" t="s">
        <v>1</v>
      </c>
      <c r="AK29" s="247" t="s">
        <v>1</v>
      </c>
      <c r="AL29" s="247">
        <f>SUM(AL26:AL28)</f>
        <v>0</v>
      </c>
      <c r="AM29" s="247">
        <f>SUM(AM26:AM28)</f>
        <v>0</v>
      </c>
      <c r="AN29" s="247">
        <f>SUM(AN26:AN28)</f>
        <v>0</v>
      </c>
      <c r="AO29" s="247">
        <f>SUM(AO26:AO28)</f>
        <v>0</v>
      </c>
      <c r="AP29" s="247">
        <f>SUM(AP26:AP28)</f>
        <v>0</v>
      </c>
    </row>
    <row r="30" spans="1:42" ht="13.5">
      <c r="A30" s="231"/>
      <c r="B30" s="205" t="s">
        <v>231</v>
      </c>
      <c r="C30" s="245"/>
      <c r="D30" s="245"/>
      <c r="E30" s="245"/>
      <c r="F30" s="245"/>
      <c r="G30" s="245"/>
      <c r="H30" s="245"/>
      <c r="I30" s="205"/>
      <c r="J30" s="205"/>
      <c r="K30" s="205"/>
      <c r="L30" s="205"/>
      <c r="M30" s="205"/>
      <c r="N30" s="245"/>
      <c r="O30" s="205"/>
      <c r="P30" s="205"/>
      <c r="Q30" s="205"/>
      <c r="R30" s="205"/>
      <c r="S30" s="205"/>
      <c r="T30" s="205"/>
      <c r="U30" s="205"/>
      <c r="V30" s="205"/>
      <c r="W30" s="109"/>
      <c r="X30" s="109"/>
      <c r="Y30" s="245"/>
      <c r="Z30" s="245"/>
      <c r="AA30" s="245"/>
      <c r="AB30" s="245"/>
      <c r="AC30" s="205"/>
      <c r="AD30" s="205"/>
      <c r="AE30" s="205"/>
      <c r="AF30" s="205"/>
      <c r="AG30" s="205"/>
      <c r="AH30" s="245"/>
      <c r="AI30" s="245"/>
      <c r="AJ30" s="245"/>
      <c r="AK30" s="245"/>
      <c r="AL30" s="205"/>
      <c r="AM30" s="205"/>
      <c r="AN30" s="205"/>
      <c r="AO30" s="205"/>
      <c r="AP30" s="205"/>
    </row>
    <row r="31" spans="1:42" ht="13.5">
      <c r="A31" s="231">
        <v>1</v>
      </c>
      <c r="B31" s="104"/>
      <c r="C31" s="231"/>
      <c r="D31" s="231"/>
      <c r="E31" s="231"/>
      <c r="F31" s="231"/>
      <c r="G31" s="231"/>
      <c r="H31" s="231"/>
      <c r="I31" s="104"/>
      <c r="J31" s="104"/>
      <c r="K31" s="104"/>
      <c r="L31" s="104"/>
      <c r="M31" s="245">
        <f>J31+K31+L31</f>
        <v>0</v>
      </c>
      <c r="N31" s="231"/>
      <c r="O31" s="104"/>
      <c r="P31" s="231"/>
      <c r="Q31" s="231"/>
      <c r="R31" s="231"/>
      <c r="S31" s="245">
        <f>P31+Q31+R31</f>
        <v>0</v>
      </c>
      <c r="T31" s="245">
        <f aca="true" t="shared" si="7" ref="T31:W33">I31-O31</f>
        <v>0</v>
      </c>
      <c r="U31" s="245">
        <f t="shared" si="7"/>
        <v>0</v>
      </c>
      <c r="V31" s="245">
        <f t="shared" si="7"/>
        <v>0</v>
      </c>
      <c r="W31" s="245">
        <f t="shared" si="7"/>
        <v>0</v>
      </c>
      <c r="X31" s="245">
        <f>U31+V31+W31</f>
        <v>0</v>
      </c>
      <c r="Y31" s="231"/>
      <c r="Z31" s="231"/>
      <c r="AA31" s="231"/>
      <c r="AB31" s="231"/>
      <c r="AC31" s="104"/>
      <c r="AD31" s="104"/>
      <c r="AE31" s="104"/>
      <c r="AF31" s="104"/>
      <c r="AG31" s="245">
        <f>AD31+AE31+AF31</f>
        <v>0</v>
      </c>
      <c r="AH31" s="231"/>
      <c r="AI31" s="231"/>
      <c r="AJ31" s="231"/>
      <c r="AK31" s="231"/>
      <c r="AL31" s="104"/>
      <c r="AM31" s="104"/>
      <c r="AN31" s="104"/>
      <c r="AO31" s="104"/>
      <c r="AP31" s="245">
        <f>AM31+AN31+AO31</f>
        <v>0</v>
      </c>
    </row>
    <row r="32" spans="1:42" ht="13.5">
      <c r="A32" s="231">
        <v>2</v>
      </c>
      <c r="B32" s="104"/>
      <c r="C32" s="231"/>
      <c r="D32" s="231"/>
      <c r="E32" s="231"/>
      <c r="F32" s="231"/>
      <c r="G32" s="231"/>
      <c r="H32" s="231"/>
      <c r="I32" s="104"/>
      <c r="J32" s="104"/>
      <c r="K32" s="104"/>
      <c r="L32" s="104"/>
      <c r="M32" s="245">
        <f>J32+K32+L32</f>
        <v>0</v>
      </c>
      <c r="N32" s="231"/>
      <c r="O32" s="104"/>
      <c r="P32" s="231"/>
      <c r="Q32" s="231"/>
      <c r="R32" s="231"/>
      <c r="S32" s="245">
        <f>P32+Q32+R32</f>
        <v>0</v>
      </c>
      <c r="T32" s="245">
        <f t="shared" si="7"/>
        <v>0</v>
      </c>
      <c r="U32" s="245">
        <f t="shared" si="7"/>
        <v>0</v>
      </c>
      <c r="V32" s="245">
        <f t="shared" si="7"/>
        <v>0</v>
      </c>
      <c r="W32" s="245">
        <f t="shared" si="7"/>
        <v>0</v>
      </c>
      <c r="X32" s="245">
        <f>U32+V32+W32</f>
        <v>0</v>
      </c>
      <c r="Y32" s="231"/>
      <c r="Z32" s="231"/>
      <c r="AA32" s="231"/>
      <c r="AB32" s="231"/>
      <c r="AC32" s="104"/>
      <c r="AD32" s="104"/>
      <c r="AE32" s="104"/>
      <c r="AF32" s="104"/>
      <c r="AG32" s="245">
        <f>AD32+AE32+AF32</f>
        <v>0</v>
      </c>
      <c r="AH32" s="231"/>
      <c r="AI32" s="231"/>
      <c r="AJ32" s="231"/>
      <c r="AK32" s="231"/>
      <c r="AL32" s="104"/>
      <c r="AM32" s="104"/>
      <c r="AN32" s="104"/>
      <c r="AO32" s="104"/>
      <c r="AP32" s="245">
        <f>AM32+AN32+AO32</f>
        <v>0</v>
      </c>
    </row>
    <row r="33" spans="1:42" ht="13.5">
      <c r="A33" s="231">
        <v>3</v>
      </c>
      <c r="B33" s="246"/>
      <c r="C33" s="231"/>
      <c r="D33" s="231"/>
      <c r="E33" s="231"/>
      <c r="F33" s="231"/>
      <c r="G33" s="231"/>
      <c r="H33" s="231"/>
      <c r="I33" s="104"/>
      <c r="J33" s="104"/>
      <c r="K33" s="104"/>
      <c r="L33" s="104"/>
      <c r="M33" s="245">
        <f>J33+K33+L33</f>
        <v>0</v>
      </c>
      <c r="N33" s="231"/>
      <c r="O33" s="104"/>
      <c r="P33" s="231"/>
      <c r="Q33" s="231"/>
      <c r="R33" s="231"/>
      <c r="S33" s="245">
        <f>P33+Q33+R33</f>
        <v>0</v>
      </c>
      <c r="T33" s="245">
        <f t="shared" si="7"/>
        <v>0</v>
      </c>
      <c r="U33" s="245">
        <f t="shared" si="7"/>
        <v>0</v>
      </c>
      <c r="V33" s="245">
        <f t="shared" si="7"/>
        <v>0</v>
      </c>
      <c r="W33" s="245">
        <f t="shared" si="7"/>
        <v>0</v>
      </c>
      <c r="X33" s="245">
        <f>U33+V33+W33</f>
        <v>0</v>
      </c>
      <c r="Y33" s="231"/>
      <c r="Z33" s="231"/>
      <c r="AA33" s="231"/>
      <c r="AB33" s="231"/>
      <c r="AC33" s="104"/>
      <c r="AD33" s="104"/>
      <c r="AE33" s="104"/>
      <c r="AF33" s="104"/>
      <c r="AG33" s="245">
        <f>AD33+AE33+AF33</f>
        <v>0</v>
      </c>
      <c r="AH33" s="231"/>
      <c r="AI33" s="231"/>
      <c r="AJ33" s="231"/>
      <c r="AK33" s="231"/>
      <c r="AL33" s="104"/>
      <c r="AM33" s="104"/>
      <c r="AN33" s="104"/>
      <c r="AO33" s="104"/>
      <c r="AP33" s="245">
        <f>AM33+AN33+AO33</f>
        <v>0</v>
      </c>
    </row>
    <row r="34" spans="1:42" s="248" customFormat="1" ht="27">
      <c r="A34" s="243"/>
      <c r="B34" s="251" t="s">
        <v>232</v>
      </c>
      <c r="C34" s="247" t="s">
        <v>1</v>
      </c>
      <c r="D34" s="247"/>
      <c r="E34" s="247"/>
      <c r="F34" s="247" t="s">
        <v>1</v>
      </c>
      <c r="G34" s="247" t="s">
        <v>1</v>
      </c>
      <c r="H34" s="247" t="s">
        <v>1</v>
      </c>
      <c r="I34" s="247">
        <f aca="true" t="shared" si="8" ref="I34:R34">SUM(I31:I33)</f>
        <v>0</v>
      </c>
      <c r="J34" s="247">
        <f t="shared" si="8"/>
        <v>0</v>
      </c>
      <c r="K34" s="247">
        <f t="shared" si="8"/>
        <v>0</v>
      </c>
      <c r="L34" s="247">
        <f t="shared" si="8"/>
        <v>0</v>
      </c>
      <c r="M34" s="247">
        <f t="shared" si="8"/>
        <v>0</v>
      </c>
      <c r="N34" s="247" t="s">
        <v>1</v>
      </c>
      <c r="O34" s="247">
        <f t="shared" si="8"/>
        <v>0</v>
      </c>
      <c r="P34" s="247">
        <f t="shared" si="8"/>
        <v>0</v>
      </c>
      <c r="Q34" s="247">
        <f t="shared" si="8"/>
        <v>0</v>
      </c>
      <c r="R34" s="247">
        <f t="shared" si="8"/>
        <v>0</v>
      </c>
      <c r="S34" s="247">
        <f aca="true" t="shared" si="9" ref="S34:X34">SUM(S31:S33)</f>
        <v>0</v>
      </c>
      <c r="T34" s="247">
        <f t="shared" si="9"/>
        <v>0</v>
      </c>
      <c r="U34" s="247">
        <f t="shared" si="9"/>
        <v>0</v>
      </c>
      <c r="V34" s="247">
        <f t="shared" si="9"/>
        <v>0</v>
      </c>
      <c r="W34" s="247">
        <f t="shared" si="9"/>
        <v>0</v>
      </c>
      <c r="X34" s="247">
        <f t="shared" si="9"/>
        <v>0</v>
      </c>
      <c r="Y34" s="247"/>
      <c r="Z34" s="247"/>
      <c r="AA34" s="247" t="s">
        <v>1</v>
      </c>
      <c r="AB34" s="247" t="s">
        <v>1</v>
      </c>
      <c r="AC34" s="247">
        <f>SUM(AC31:AC33)</f>
        <v>0</v>
      </c>
      <c r="AD34" s="247">
        <f>SUM(AD31:AD33)</f>
        <v>0</v>
      </c>
      <c r="AE34" s="247">
        <f>SUM(AE31:AE33)</f>
        <v>0</v>
      </c>
      <c r="AF34" s="247">
        <f>SUM(AF31:AF33)</f>
        <v>0</v>
      </c>
      <c r="AG34" s="247">
        <f>SUM(AG31:AG33)</f>
        <v>0</v>
      </c>
      <c r="AH34" s="247"/>
      <c r="AI34" s="247"/>
      <c r="AJ34" s="247" t="s">
        <v>1</v>
      </c>
      <c r="AK34" s="247" t="s">
        <v>1</v>
      </c>
      <c r="AL34" s="247">
        <f>SUM(AL31:AL33)</f>
        <v>0</v>
      </c>
      <c r="AM34" s="247">
        <f>SUM(AM31:AM33)</f>
        <v>0</v>
      </c>
      <c r="AN34" s="247">
        <f>SUM(AN31:AN33)</f>
        <v>0</v>
      </c>
      <c r="AO34" s="247">
        <f>SUM(AO31:AO33)</f>
        <v>0</v>
      </c>
      <c r="AP34" s="247">
        <f>SUM(AP31:AP33)</f>
        <v>0</v>
      </c>
    </row>
    <row r="35" spans="1:42" s="248" customFormat="1" ht="27">
      <c r="A35" s="243"/>
      <c r="B35" s="251" t="s">
        <v>245</v>
      </c>
      <c r="C35" s="247" t="s">
        <v>1</v>
      </c>
      <c r="D35" s="247"/>
      <c r="E35" s="247"/>
      <c r="F35" s="247" t="s">
        <v>1</v>
      </c>
      <c r="G35" s="247" t="s">
        <v>1</v>
      </c>
      <c r="H35" s="247" t="s">
        <v>1</v>
      </c>
      <c r="I35" s="247">
        <f>I29+I34</f>
        <v>0</v>
      </c>
      <c r="J35" s="247">
        <f aca="true" t="shared" si="10" ref="J35:R35">J29+J34</f>
        <v>0</v>
      </c>
      <c r="K35" s="247">
        <f t="shared" si="10"/>
        <v>0</v>
      </c>
      <c r="L35" s="247">
        <f t="shared" si="10"/>
        <v>0</v>
      </c>
      <c r="M35" s="247">
        <f t="shared" si="10"/>
        <v>0</v>
      </c>
      <c r="N35" s="247" t="s">
        <v>1</v>
      </c>
      <c r="O35" s="247">
        <f t="shared" si="10"/>
        <v>0</v>
      </c>
      <c r="P35" s="247">
        <f t="shared" si="10"/>
        <v>0</v>
      </c>
      <c r="Q35" s="247">
        <f t="shared" si="10"/>
        <v>0</v>
      </c>
      <c r="R35" s="247">
        <f t="shared" si="10"/>
        <v>0</v>
      </c>
      <c r="S35" s="247">
        <f aca="true" t="shared" si="11" ref="S35:X35">S29+S34</f>
        <v>0</v>
      </c>
      <c r="T35" s="247">
        <f t="shared" si="11"/>
        <v>0</v>
      </c>
      <c r="U35" s="247">
        <f t="shared" si="11"/>
        <v>0</v>
      </c>
      <c r="V35" s="247">
        <f t="shared" si="11"/>
        <v>0</v>
      </c>
      <c r="W35" s="247">
        <f t="shared" si="11"/>
        <v>0</v>
      </c>
      <c r="X35" s="247">
        <f t="shared" si="11"/>
        <v>0</v>
      </c>
      <c r="Y35" s="247"/>
      <c r="Z35" s="247"/>
      <c r="AA35" s="247" t="s">
        <v>1</v>
      </c>
      <c r="AB35" s="247" t="s">
        <v>1</v>
      </c>
      <c r="AC35" s="247">
        <f>AC29+AC34</f>
        <v>0</v>
      </c>
      <c r="AD35" s="247">
        <f>AD29+AD34</f>
        <v>0</v>
      </c>
      <c r="AE35" s="247">
        <f>AE29+AE34</f>
        <v>0</v>
      </c>
      <c r="AF35" s="247">
        <f>AF29+AF34</f>
        <v>0</v>
      </c>
      <c r="AG35" s="247">
        <f>AG29+AG34</f>
        <v>0</v>
      </c>
      <c r="AH35" s="247"/>
      <c r="AI35" s="247"/>
      <c r="AJ35" s="247" t="s">
        <v>1</v>
      </c>
      <c r="AK35" s="247" t="s">
        <v>1</v>
      </c>
      <c r="AL35" s="247">
        <f>AL29+AL34</f>
        <v>0</v>
      </c>
      <c r="AM35" s="247">
        <f>AM29+AM34</f>
        <v>0</v>
      </c>
      <c r="AN35" s="247">
        <f>AN29+AN34</f>
        <v>0</v>
      </c>
      <c r="AO35" s="247">
        <f>AO29+AO34</f>
        <v>0</v>
      </c>
      <c r="AP35" s="247">
        <f>AP29+AP34</f>
        <v>0</v>
      </c>
    </row>
    <row r="36" spans="1:42" ht="13.5">
      <c r="A36" s="231"/>
      <c r="B36" s="246"/>
      <c r="C36" s="257"/>
      <c r="D36" s="257"/>
      <c r="E36" s="257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72"/>
      <c r="S36" s="245"/>
      <c r="T36" s="245"/>
      <c r="U36" s="245"/>
      <c r="V36" s="245"/>
      <c r="W36" s="109"/>
      <c r="X36" s="109"/>
      <c r="Y36" s="257"/>
      <c r="Z36" s="257"/>
      <c r="AA36" s="245"/>
      <c r="AB36" s="245"/>
      <c r="AC36" s="245"/>
      <c r="AD36" s="245"/>
      <c r="AE36" s="245"/>
      <c r="AF36" s="245"/>
      <c r="AG36" s="245"/>
      <c r="AH36" s="257"/>
      <c r="AI36" s="257"/>
      <c r="AJ36" s="245"/>
      <c r="AK36" s="245"/>
      <c r="AL36" s="245"/>
      <c r="AM36" s="245"/>
      <c r="AN36" s="245"/>
      <c r="AO36" s="245"/>
      <c r="AP36" s="245"/>
    </row>
    <row r="37" spans="1:42" ht="27">
      <c r="A37" s="243" t="s">
        <v>345</v>
      </c>
      <c r="B37" s="244" t="s">
        <v>496</v>
      </c>
      <c r="C37" s="257"/>
      <c r="D37" s="257"/>
      <c r="E37" s="257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72"/>
      <c r="S37" s="245"/>
      <c r="T37" s="245"/>
      <c r="U37" s="245"/>
      <c r="V37" s="245"/>
      <c r="W37" s="109"/>
      <c r="X37" s="109"/>
      <c r="Y37" s="257"/>
      <c r="Z37" s="257"/>
      <c r="AA37" s="245"/>
      <c r="AB37" s="245"/>
      <c r="AC37" s="245"/>
      <c r="AD37" s="245"/>
      <c r="AE37" s="245"/>
      <c r="AF37" s="245"/>
      <c r="AG37" s="245"/>
      <c r="AH37" s="257"/>
      <c r="AI37" s="257"/>
      <c r="AJ37" s="245"/>
      <c r="AK37" s="245"/>
      <c r="AL37" s="245"/>
      <c r="AM37" s="245"/>
      <c r="AN37" s="245"/>
      <c r="AO37" s="245"/>
      <c r="AP37" s="245"/>
    </row>
    <row r="38" spans="1:42" ht="12" customHeight="1">
      <c r="A38" s="231"/>
      <c r="B38" s="205" t="s">
        <v>125</v>
      </c>
      <c r="C38" s="245"/>
      <c r="D38" s="245"/>
      <c r="E38" s="245"/>
      <c r="F38" s="245"/>
      <c r="G38" s="245"/>
      <c r="H38" s="245"/>
      <c r="I38" s="205"/>
      <c r="J38" s="205"/>
      <c r="K38" s="205"/>
      <c r="L38" s="205"/>
      <c r="M38" s="205"/>
      <c r="N38" s="245"/>
      <c r="O38" s="205"/>
      <c r="P38" s="205"/>
      <c r="Q38" s="205"/>
      <c r="R38" s="205"/>
      <c r="S38" s="205"/>
      <c r="T38" s="205"/>
      <c r="U38" s="205"/>
      <c r="V38" s="205"/>
      <c r="W38" s="109"/>
      <c r="X38" s="109"/>
      <c r="Y38" s="245"/>
      <c r="Z38" s="245"/>
      <c r="AA38" s="245"/>
      <c r="AB38" s="245"/>
      <c r="AC38" s="205"/>
      <c r="AD38" s="205"/>
      <c r="AE38" s="205"/>
      <c r="AF38" s="205"/>
      <c r="AG38" s="205"/>
      <c r="AH38" s="245"/>
      <c r="AI38" s="245"/>
      <c r="AJ38" s="245"/>
      <c r="AK38" s="245"/>
      <c r="AL38" s="205"/>
      <c r="AM38" s="205"/>
      <c r="AN38" s="205"/>
      <c r="AO38" s="205"/>
      <c r="AP38" s="205"/>
    </row>
    <row r="39" spans="1:42" ht="13.5">
      <c r="A39" s="231"/>
      <c r="B39" s="205" t="s">
        <v>230</v>
      </c>
      <c r="C39" s="245"/>
      <c r="D39" s="245"/>
      <c r="E39" s="245"/>
      <c r="F39" s="245"/>
      <c r="G39" s="245"/>
      <c r="H39" s="245"/>
      <c r="I39" s="205"/>
      <c r="J39" s="205"/>
      <c r="K39" s="205"/>
      <c r="L39" s="205"/>
      <c r="M39" s="205"/>
      <c r="N39" s="245"/>
      <c r="O39" s="205"/>
      <c r="P39" s="205"/>
      <c r="Q39" s="205"/>
      <c r="R39" s="205"/>
      <c r="S39" s="205"/>
      <c r="T39" s="205"/>
      <c r="U39" s="205"/>
      <c r="V39" s="205"/>
      <c r="W39" s="109"/>
      <c r="X39" s="109"/>
      <c r="Y39" s="245"/>
      <c r="Z39" s="245"/>
      <c r="AA39" s="245"/>
      <c r="AB39" s="245"/>
      <c r="AC39" s="205"/>
      <c r="AD39" s="205"/>
      <c r="AE39" s="205"/>
      <c r="AF39" s="205"/>
      <c r="AG39" s="205"/>
      <c r="AH39" s="245"/>
      <c r="AI39" s="245"/>
      <c r="AJ39" s="245"/>
      <c r="AK39" s="245"/>
      <c r="AL39" s="205"/>
      <c r="AM39" s="205"/>
      <c r="AN39" s="205"/>
      <c r="AO39" s="205"/>
      <c r="AP39" s="205"/>
    </row>
    <row r="40" spans="1:42" ht="13.5">
      <c r="A40" s="231"/>
      <c r="B40" s="205" t="s">
        <v>231</v>
      </c>
      <c r="C40" s="245"/>
      <c r="D40" s="245"/>
      <c r="E40" s="245"/>
      <c r="F40" s="245"/>
      <c r="G40" s="245"/>
      <c r="H40" s="245"/>
      <c r="I40" s="205"/>
      <c r="J40" s="205"/>
      <c r="K40" s="205"/>
      <c r="L40" s="205"/>
      <c r="M40" s="205"/>
      <c r="N40" s="245"/>
      <c r="O40" s="205"/>
      <c r="P40" s="205"/>
      <c r="Q40" s="205"/>
      <c r="R40" s="205"/>
      <c r="S40" s="205"/>
      <c r="T40" s="205"/>
      <c r="U40" s="205"/>
      <c r="V40" s="205"/>
      <c r="W40" s="109"/>
      <c r="X40" s="109"/>
      <c r="Y40" s="245"/>
      <c r="Z40" s="245"/>
      <c r="AA40" s="245"/>
      <c r="AB40" s="245"/>
      <c r="AC40" s="205"/>
      <c r="AD40" s="205"/>
      <c r="AE40" s="205"/>
      <c r="AF40" s="205"/>
      <c r="AG40" s="205"/>
      <c r="AH40" s="245"/>
      <c r="AI40" s="245"/>
      <c r="AJ40" s="245"/>
      <c r="AK40" s="245"/>
      <c r="AL40" s="205"/>
      <c r="AM40" s="205"/>
      <c r="AN40" s="205"/>
      <c r="AO40" s="205"/>
      <c r="AP40" s="205"/>
    </row>
    <row r="41" spans="1:42" ht="13.5">
      <c r="A41" s="231">
        <v>1</v>
      </c>
      <c r="B41" s="104"/>
      <c r="C41" s="231"/>
      <c r="D41" s="231"/>
      <c r="E41" s="231"/>
      <c r="F41" s="231"/>
      <c r="G41" s="231"/>
      <c r="H41" s="231"/>
      <c r="I41" s="104"/>
      <c r="J41" s="104"/>
      <c r="K41" s="104"/>
      <c r="L41" s="104"/>
      <c r="M41" s="245">
        <f>J41+K41+L41</f>
        <v>0</v>
      </c>
      <c r="N41" s="231"/>
      <c r="O41" s="104"/>
      <c r="P41" s="231"/>
      <c r="Q41" s="231"/>
      <c r="R41" s="231"/>
      <c r="S41" s="245">
        <f>P41+Q41+R41</f>
        <v>0</v>
      </c>
      <c r="T41" s="245">
        <f aca="true" t="shared" si="12" ref="T41:W43">I41-O41</f>
        <v>0</v>
      </c>
      <c r="U41" s="245">
        <f t="shared" si="12"/>
        <v>0</v>
      </c>
      <c r="V41" s="245">
        <f t="shared" si="12"/>
        <v>0</v>
      </c>
      <c r="W41" s="245">
        <f t="shared" si="12"/>
        <v>0</v>
      </c>
      <c r="X41" s="245">
        <f>U41+V41+W41</f>
        <v>0</v>
      </c>
      <c r="Y41" s="231"/>
      <c r="Z41" s="231"/>
      <c r="AA41" s="231"/>
      <c r="AB41" s="231"/>
      <c r="AC41" s="104"/>
      <c r="AD41" s="104"/>
      <c r="AE41" s="104"/>
      <c r="AF41" s="104"/>
      <c r="AG41" s="245">
        <f>AD41+AE41+AF41</f>
        <v>0</v>
      </c>
      <c r="AH41" s="231"/>
      <c r="AI41" s="231"/>
      <c r="AJ41" s="231"/>
      <c r="AK41" s="231"/>
      <c r="AL41" s="104"/>
      <c r="AM41" s="104"/>
      <c r="AN41" s="104"/>
      <c r="AO41" s="104"/>
      <c r="AP41" s="245">
        <f>AM41+AN41+AO41</f>
        <v>0</v>
      </c>
    </row>
    <row r="42" spans="1:42" ht="13.5">
      <c r="A42" s="231">
        <v>2</v>
      </c>
      <c r="B42" s="104"/>
      <c r="C42" s="231"/>
      <c r="D42" s="231"/>
      <c r="E42" s="231"/>
      <c r="F42" s="231"/>
      <c r="G42" s="231"/>
      <c r="H42" s="231"/>
      <c r="I42" s="104"/>
      <c r="J42" s="104"/>
      <c r="K42" s="104"/>
      <c r="L42" s="104"/>
      <c r="M42" s="245">
        <f>J42+K42+L42</f>
        <v>0</v>
      </c>
      <c r="N42" s="231"/>
      <c r="O42" s="104"/>
      <c r="P42" s="231"/>
      <c r="Q42" s="231"/>
      <c r="R42" s="231"/>
      <c r="S42" s="245">
        <f>P42+Q42+R42</f>
        <v>0</v>
      </c>
      <c r="T42" s="245">
        <f t="shared" si="12"/>
        <v>0</v>
      </c>
      <c r="U42" s="245">
        <f t="shared" si="12"/>
        <v>0</v>
      </c>
      <c r="V42" s="245">
        <f t="shared" si="12"/>
        <v>0</v>
      </c>
      <c r="W42" s="245">
        <f t="shared" si="12"/>
        <v>0</v>
      </c>
      <c r="X42" s="245">
        <f>U42+V42+W42</f>
        <v>0</v>
      </c>
      <c r="Y42" s="231"/>
      <c r="Z42" s="231"/>
      <c r="AA42" s="231"/>
      <c r="AB42" s="231"/>
      <c r="AC42" s="104"/>
      <c r="AD42" s="104"/>
      <c r="AE42" s="104"/>
      <c r="AF42" s="104"/>
      <c r="AG42" s="245">
        <f>AD42+AE42+AF42</f>
        <v>0</v>
      </c>
      <c r="AH42" s="231"/>
      <c r="AI42" s="231"/>
      <c r="AJ42" s="231"/>
      <c r="AK42" s="231"/>
      <c r="AL42" s="104"/>
      <c r="AM42" s="104"/>
      <c r="AN42" s="104"/>
      <c r="AO42" s="104"/>
      <c r="AP42" s="245">
        <f>AM42+AN42+AO42</f>
        <v>0</v>
      </c>
    </row>
    <row r="43" spans="1:42" ht="13.5">
      <c r="A43" s="231">
        <v>3</v>
      </c>
      <c r="B43" s="246"/>
      <c r="C43" s="231"/>
      <c r="D43" s="231"/>
      <c r="E43" s="231"/>
      <c r="F43" s="231"/>
      <c r="G43" s="231"/>
      <c r="H43" s="231"/>
      <c r="I43" s="104"/>
      <c r="J43" s="104"/>
      <c r="K43" s="104"/>
      <c r="L43" s="104"/>
      <c r="M43" s="245">
        <f>J43+K43+L43</f>
        <v>0</v>
      </c>
      <c r="N43" s="231"/>
      <c r="O43" s="104"/>
      <c r="P43" s="231"/>
      <c r="Q43" s="231"/>
      <c r="R43" s="231"/>
      <c r="S43" s="245">
        <f>P43+Q43+R43</f>
        <v>0</v>
      </c>
      <c r="T43" s="245">
        <f t="shared" si="12"/>
        <v>0</v>
      </c>
      <c r="U43" s="245">
        <f t="shared" si="12"/>
        <v>0</v>
      </c>
      <c r="V43" s="245">
        <f t="shared" si="12"/>
        <v>0</v>
      </c>
      <c r="W43" s="245">
        <f t="shared" si="12"/>
        <v>0</v>
      </c>
      <c r="X43" s="245">
        <f>U43+V43+W43</f>
        <v>0</v>
      </c>
      <c r="Y43" s="231"/>
      <c r="Z43" s="231"/>
      <c r="AA43" s="231"/>
      <c r="AB43" s="231"/>
      <c r="AC43" s="104"/>
      <c r="AD43" s="104"/>
      <c r="AE43" s="104"/>
      <c r="AF43" s="104"/>
      <c r="AG43" s="245">
        <f>AD43+AE43+AF43</f>
        <v>0</v>
      </c>
      <c r="AH43" s="231"/>
      <c r="AI43" s="231"/>
      <c r="AJ43" s="231"/>
      <c r="AK43" s="231"/>
      <c r="AL43" s="104"/>
      <c r="AM43" s="104"/>
      <c r="AN43" s="104"/>
      <c r="AO43" s="104"/>
      <c r="AP43" s="245">
        <f>AM43+AN43+AO43</f>
        <v>0</v>
      </c>
    </row>
    <row r="44" spans="1:42" s="248" customFormat="1" ht="27">
      <c r="A44" s="243"/>
      <c r="B44" s="251" t="s">
        <v>232</v>
      </c>
      <c r="C44" s="247" t="s">
        <v>1</v>
      </c>
      <c r="D44" s="247"/>
      <c r="E44" s="247"/>
      <c r="F44" s="247" t="s">
        <v>1</v>
      </c>
      <c r="G44" s="247" t="s">
        <v>1</v>
      </c>
      <c r="H44" s="247" t="s">
        <v>1</v>
      </c>
      <c r="I44" s="247">
        <f>SUM(I41:I43)</f>
        <v>0</v>
      </c>
      <c r="J44" s="247">
        <f>SUM(J41:J43)</f>
        <v>0</v>
      </c>
      <c r="K44" s="247">
        <f>SUM(K41:K43)</f>
        <v>0</v>
      </c>
      <c r="L44" s="247">
        <f>SUM(L41:L43)</f>
        <v>0</v>
      </c>
      <c r="M44" s="247">
        <f>SUM(M41:M43)</f>
        <v>0</v>
      </c>
      <c r="N44" s="247" t="s">
        <v>1</v>
      </c>
      <c r="O44" s="247">
        <f>SUM(O41:O43)</f>
        <v>0</v>
      </c>
      <c r="P44" s="247">
        <f>SUM(P41:P43)</f>
        <v>0</v>
      </c>
      <c r="Q44" s="247">
        <f>SUM(Q41:Q43)</f>
        <v>0</v>
      </c>
      <c r="R44" s="247">
        <f>SUM(R41:R43)</f>
        <v>0</v>
      </c>
      <c r="S44" s="247">
        <f aca="true" t="shared" si="13" ref="S44:X44">SUM(S41:S43)</f>
        <v>0</v>
      </c>
      <c r="T44" s="247">
        <f t="shared" si="13"/>
        <v>0</v>
      </c>
      <c r="U44" s="247">
        <f t="shared" si="13"/>
        <v>0</v>
      </c>
      <c r="V44" s="247">
        <f t="shared" si="13"/>
        <v>0</v>
      </c>
      <c r="W44" s="247">
        <f t="shared" si="13"/>
        <v>0</v>
      </c>
      <c r="X44" s="247">
        <f t="shared" si="13"/>
        <v>0</v>
      </c>
      <c r="Y44" s="247"/>
      <c r="Z44" s="247"/>
      <c r="AA44" s="247" t="s">
        <v>1</v>
      </c>
      <c r="AB44" s="247" t="s">
        <v>1</v>
      </c>
      <c r="AC44" s="247">
        <f>SUM(AC41:AC43)</f>
        <v>0</v>
      </c>
      <c r="AD44" s="247">
        <f>SUM(AD41:AD43)</f>
        <v>0</v>
      </c>
      <c r="AE44" s="247">
        <f>SUM(AE41:AE43)</f>
        <v>0</v>
      </c>
      <c r="AF44" s="247">
        <f>SUM(AF41:AF43)</f>
        <v>0</v>
      </c>
      <c r="AG44" s="247">
        <f>SUM(AG41:AG43)</f>
        <v>0</v>
      </c>
      <c r="AH44" s="247"/>
      <c r="AI44" s="247"/>
      <c r="AJ44" s="247" t="s">
        <v>1</v>
      </c>
      <c r="AK44" s="247" t="s">
        <v>1</v>
      </c>
      <c r="AL44" s="247">
        <f>SUM(AL41:AL43)</f>
        <v>0</v>
      </c>
      <c r="AM44" s="247">
        <f>SUM(AM41:AM43)</f>
        <v>0</v>
      </c>
      <c r="AN44" s="247">
        <f>SUM(AN41:AN43)</f>
        <v>0</v>
      </c>
      <c r="AO44" s="247">
        <f>SUM(AO41:AO43)</f>
        <v>0</v>
      </c>
      <c r="AP44" s="247">
        <f>SUM(AP41:AP43)</f>
        <v>0</v>
      </c>
    </row>
    <row r="45" spans="1:42" ht="13.5">
      <c r="A45" s="231"/>
      <c r="B45" s="205" t="s">
        <v>231</v>
      </c>
      <c r="C45" s="245"/>
      <c r="D45" s="245"/>
      <c r="E45" s="245"/>
      <c r="F45" s="245"/>
      <c r="G45" s="245"/>
      <c r="H45" s="245"/>
      <c r="I45" s="205"/>
      <c r="J45" s="205"/>
      <c r="K45" s="205"/>
      <c r="L45" s="205"/>
      <c r="M45" s="205"/>
      <c r="N45" s="245"/>
      <c r="O45" s="205"/>
      <c r="P45" s="205"/>
      <c r="Q45" s="205"/>
      <c r="R45" s="205"/>
      <c r="S45" s="205"/>
      <c r="T45" s="205"/>
      <c r="U45" s="205"/>
      <c r="V45" s="205"/>
      <c r="W45" s="109"/>
      <c r="X45" s="109"/>
      <c r="Y45" s="245"/>
      <c r="Z45" s="245"/>
      <c r="AA45" s="245"/>
      <c r="AB45" s="245"/>
      <c r="AC45" s="205"/>
      <c r="AD45" s="205"/>
      <c r="AE45" s="205"/>
      <c r="AF45" s="205"/>
      <c r="AG45" s="205"/>
      <c r="AH45" s="245"/>
      <c r="AI45" s="245"/>
      <c r="AJ45" s="245"/>
      <c r="AK45" s="245"/>
      <c r="AL45" s="205"/>
      <c r="AM45" s="205"/>
      <c r="AN45" s="205"/>
      <c r="AO45" s="205"/>
      <c r="AP45" s="205"/>
    </row>
    <row r="46" spans="1:42" ht="13.5">
      <c r="A46" s="231">
        <v>1</v>
      </c>
      <c r="B46" s="104"/>
      <c r="C46" s="231"/>
      <c r="D46" s="231"/>
      <c r="E46" s="231"/>
      <c r="F46" s="231"/>
      <c r="G46" s="231"/>
      <c r="H46" s="231"/>
      <c r="I46" s="104"/>
      <c r="J46" s="104"/>
      <c r="K46" s="104"/>
      <c r="L46" s="104"/>
      <c r="M46" s="245">
        <f>J46+K46+L46</f>
        <v>0</v>
      </c>
      <c r="N46" s="231"/>
      <c r="O46" s="104"/>
      <c r="P46" s="231"/>
      <c r="Q46" s="231"/>
      <c r="R46" s="231"/>
      <c r="S46" s="245">
        <f>P46+Q46+R46</f>
        <v>0</v>
      </c>
      <c r="T46" s="245">
        <f aca="true" t="shared" si="14" ref="T46:W48">I46-O46</f>
        <v>0</v>
      </c>
      <c r="U46" s="245">
        <f t="shared" si="14"/>
        <v>0</v>
      </c>
      <c r="V46" s="245">
        <f t="shared" si="14"/>
        <v>0</v>
      </c>
      <c r="W46" s="245">
        <f t="shared" si="14"/>
        <v>0</v>
      </c>
      <c r="X46" s="245">
        <f>U46+V46+W46</f>
        <v>0</v>
      </c>
      <c r="Y46" s="231"/>
      <c r="Z46" s="231"/>
      <c r="AA46" s="231"/>
      <c r="AB46" s="231"/>
      <c r="AC46" s="104"/>
      <c r="AD46" s="104"/>
      <c r="AE46" s="104"/>
      <c r="AF46" s="104"/>
      <c r="AG46" s="245">
        <f>AD46+AE46+AF46</f>
        <v>0</v>
      </c>
      <c r="AH46" s="231"/>
      <c r="AI46" s="231"/>
      <c r="AJ46" s="231"/>
      <c r="AK46" s="231"/>
      <c r="AL46" s="104"/>
      <c r="AM46" s="104"/>
      <c r="AN46" s="104"/>
      <c r="AO46" s="104"/>
      <c r="AP46" s="245">
        <f>AM46+AN46+AO46</f>
        <v>0</v>
      </c>
    </row>
    <row r="47" spans="1:42" ht="13.5">
      <c r="A47" s="231">
        <v>2</v>
      </c>
      <c r="B47" s="104"/>
      <c r="C47" s="231"/>
      <c r="D47" s="231"/>
      <c r="E47" s="231"/>
      <c r="F47" s="231"/>
      <c r="G47" s="231"/>
      <c r="H47" s="231"/>
      <c r="I47" s="104"/>
      <c r="J47" s="104"/>
      <c r="K47" s="104"/>
      <c r="L47" s="104"/>
      <c r="M47" s="245">
        <f>J47+K47+L47</f>
        <v>0</v>
      </c>
      <c r="N47" s="231"/>
      <c r="O47" s="104"/>
      <c r="P47" s="231"/>
      <c r="Q47" s="231"/>
      <c r="R47" s="231"/>
      <c r="S47" s="245">
        <f>P47+Q47+R47</f>
        <v>0</v>
      </c>
      <c r="T47" s="245">
        <f t="shared" si="14"/>
        <v>0</v>
      </c>
      <c r="U47" s="245">
        <f t="shared" si="14"/>
        <v>0</v>
      </c>
      <c r="V47" s="245">
        <f t="shared" si="14"/>
        <v>0</v>
      </c>
      <c r="W47" s="245">
        <f t="shared" si="14"/>
        <v>0</v>
      </c>
      <c r="X47" s="245">
        <f>U47+V47+W47</f>
        <v>0</v>
      </c>
      <c r="Y47" s="231"/>
      <c r="Z47" s="231"/>
      <c r="AA47" s="231"/>
      <c r="AB47" s="231"/>
      <c r="AC47" s="104"/>
      <c r="AD47" s="104"/>
      <c r="AE47" s="104"/>
      <c r="AF47" s="104"/>
      <c r="AG47" s="245">
        <f>AD47+AE47+AF47</f>
        <v>0</v>
      </c>
      <c r="AH47" s="231"/>
      <c r="AI47" s="231"/>
      <c r="AJ47" s="231"/>
      <c r="AK47" s="231"/>
      <c r="AL47" s="104"/>
      <c r="AM47" s="104"/>
      <c r="AN47" s="104"/>
      <c r="AO47" s="104"/>
      <c r="AP47" s="245">
        <f>AM47+AN47+AO47</f>
        <v>0</v>
      </c>
    </row>
    <row r="48" spans="1:42" ht="13.5">
      <c r="A48" s="231">
        <v>3</v>
      </c>
      <c r="B48" s="246"/>
      <c r="C48" s="231"/>
      <c r="D48" s="231"/>
      <c r="E48" s="231"/>
      <c r="F48" s="231"/>
      <c r="G48" s="231"/>
      <c r="H48" s="231"/>
      <c r="I48" s="104"/>
      <c r="J48" s="104"/>
      <c r="K48" s="104"/>
      <c r="L48" s="104"/>
      <c r="M48" s="245">
        <f>J48+K48+L48</f>
        <v>0</v>
      </c>
      <c r="N48" s="231"/>
      <c r="O48" s="104"/>
      <c r="P48" s="231"/>
      <c r="Q48" s="231"/>
      <c r="R48" s="231"/>
      <c r="S48" s="245">
        <f>P48+Q48+R48</f>
        <v>0</v>
      </c>
      <c r="T48" s="245">
        <f t="shared" si="14"/>
        <v>0</v>
      </c>
      <c r="U48" s="245">
        <f t="shared" si="14"/>
        <v>0</v>
      </c>
      <c r="V48" s="245">
        <f t="shared" si="14"/>
        <v>0</v>
      </c>
      <c r="W48" s="245">
        <f t="shared" si="14"/>
        <v>0</v>
      </c>
      <c r="X48" s="245">
        <f>U48+V48+W48</f>
        <v>0</v>
      </c>
      <c r="Y48" s="231"/>
      <c r="Z48" s="231"/>
      <c r="AA48" s="231"/>
      <c r="AB48" s="231"/>
      <c r="AC48" s="104"/>
      <c r="AD48" s="104"/>
      <c r="AE48" s="104"/>
      <c r="AF48" s="104"/>
      <c r="AG48" s="245">
        <f>AD48+AE48+AF48</f>
        <v>0</v>
      </c>
      <c r="AH48" s="231"/>
      <c r="AI48" s="231"/>
      <c r="AJ48" s="231"/>
      <c r="AK48" s="231"/>
      <c r="AL48" s="104"/>
      <c r="AM48" s="104"/>
      <c r="AN48" s="104"/>
      <c r="AO48" s="104"/>
      <c r="AP48" s="245">
        <f>AM48+AN48+AO48</f>
        <v>0</v>
      </c>
    </row>
    <row r="49" spans="1:42" s="248" customFormat="1" ht="27">
      <c r="A49" s="243"/>
      <c r="B49" s="251" t="s">
        <v>232</v>
      </c>
      <c r="C49" s="247" t="s">
        <v>1</v>
      </c>
      <c r="D49" s="247"/>
      <c r="E49" s="247"/>
      <c r="F49" s="247" t="s">
        <v>1</v>
      </c>
      <c r="G49" s="247" t="s">
        <v>1</v>
      </c>
      <c r="H49" s="247" t="s">
        <v>1</v>
      </c>
      <c r="I49" s="247">
        <f>SUM(I46:I48)</f>
        <v>0</v>
      </c>
      <c r="J49" s="247">
        <f>SUM(J46:J48)</f>
        <v>0</v>
      </c>
      <c r="K49" s="247">
        <f>SUM(K46:K48)</f>
        <v>0</v>
      </c>
      <c r="L49" s="247">
        <f>SUM(L46:L48)</f>
        <v>0</v>
      </c>
      <c r="M49" s="247">
        <f>SUM(M46:M48)</f>
        <v>0</v>
      </c>
      <c r="N49" s="247" t="s">
        <v>1</v>
      </c>
      <c r="O49" s="247">
        <f aca="true" t="shared" si="15" ref="O49:X49">SUM(O46:O48)</f>
        <v>0</v>
      </c>
      <c r="P49" s="247">
        <f t="shared" si="15"/>
        <v>0</v>
      </c>
      <c r="Q49" s="247">
        <f t="shared" si="15"/>
        <v>0</v>
      </c>
      <c r="R49" s="247">
        <f t="shared" si="15"/>
        <v>0</v>
      </c>
      <c r="S49" s="247">
        <f t="shared" si="15"/>
        <v>0</v>
      </c>
      <c r="T49" s="247">
        <f t="shared" si="15"/>
        <v>0</v>
      </c>
      <c r="U49" s="247">
        <f t="shared" si="15"/>
        <v>0</v>
      </c>
      <c r="V49" s="247">
        <f t="shared" si="15"/>
        <v>0</v>
      </c>
      <c r="W49" s="247">
        <f t="shared" si="15"/>
        <v>0</v>
      </c>
      <c r="X49" s="247">
        <f t="shared" si="15"/>
        <v>0</v>
      </c>
      <c r="Y49" s="247"/>
      <c r="Z49" s="247"/>
      <c r="AA49" s="247" t="s">
        <v>1</v>
      </c>
      <c r="AB49" s="247" t="s">
        <v>1</v>
      </c>
      <c r="AC49" s="247">
        <f>SUM(AC46:AC48)</f>
        <v>0</v>
      </c>
      <c r="AD49" s="247">
        <f>SUM(AD46:AD48)</f>
        <v>0</v>
      </c>
      <c r="AE49" s="247">
        <f>SUM(AE46:AE48)</f>
        <v>0</v>
      </c>
      <c r="AF49" s="247">
        <f>SUM(AF46:AF48)</f>
        <v>0</v>
      </c>
      <c r="AG49" s="247">
        <f>SUM(AG46:AG48)</f>
        <v>0</v>
      </c>
      <c r="AH49" s="247"/>
      <c r="AI49" s="247"/>
      <c r="AJ49" s="247" t="s">
        <v>1</v>
      </c>
      <c r="AK49" s="247" t="s">
        <v>1</v>
      </c>
      <c r="AL49" s="247">
        <f>SUM(AL46:AL48)</f>
        <v>0</v>
      </c>
      <c r="AM49" s="247">
        <f>SUM(AM46:AM48)</f>
        <v>0</v>
      </c>
      <c r="AN49" s="247">
        <f>SUM(AN46:AN48)</f>
        <v>0</v>
      </c>
      <c r="AO49" s="247">
        <f>SUM(AO46:AO48)</f>
        <v>0</v>
      </c>
      <c r="AP49" s="247">
        <f>SUM(AP46:AP48)</f>
        <v>0</v>
      </c>
    </row>
    <row r="50" spans="1:42" s="248" customFormat="1" ht="27">
      <c r="A50" s="243"/>
      <c r="B50" s="251" t="s">
        <v>236</v>
      </c>
      <c r="C50" s="247" t="s">
        <v>1</v>
      </c>
      <c r="D50" s="247"/>
      <c r="E50" s="247"/>
      <c r="F50" s="247" t="s">
        <v>1</v>
      </c>
      <c r="G50" s="247" t="s">
        <v>1</v>
      </c>
      <c r="H50" s="247" t="s">
        <v>1</v>
      </c>
      <c r="I50" s="247">
        <f>I44+I49</f>
        <v>0</v>
      </c>
      <c r="J50" s="247">
        <f>J44+J49</f>
        <v>0</v>
      </c>
      <c r="K50" s="247">
        <f>K44+K49</f>
        <v>0</v>
      </c>
      <c r="L50" s="247">
        <f>L44+L49</f>
        <v>0</v>
      </c>
      <c r="M50" s="247">
        <f>M44+M49</f>
        <v>0</v>
      </c>
      <c r="N50" s="247" t="s">
        <v>1</v>
      </c>
      <c r="O50" s="247">
        <f>O44+O49</f>
        <v>0</v>
      </c>
      <c r="P50" s="247">
        <f>P44+P49</f>
        <v>0</v>
      </c>
      <c r="Q50" s="247">
        <f>Q44+Q49</f>
        <v>0</v>
      </c>
      <c r="R50" s="247">
        <f>R44+R49</f>
        <v>0</v>
      </c>
      <c r="S50" s="247">
        <f aca="true" t="shared" si="16" ref="S50:X50">S44+S49</f>
        <v>0</v>
      </c>
      <c r="T50" s="247">
        <f t="shared" si="16"/>
        <v>0</v>
      </c>
      <c r="U50" s="247">
        <f t="shared" si="16"/>
        <v>0</v>
      </c>
      <c r="V50" s="247">
        <f t="shared" si="16"/>
        <v>0</v>
      </c>
      <c r="W50" s="247">
        <f t="shared" si="16"/>
        <v>0</v>
      </c>
      <c r="X50" s="247">
        <f t="shared" si="16"/>
        <v>0</v>
      </c>
      <c r="Y50" s="247"/>
      <c r="Z50" s="247"/>
      <c r="AA50" s="247" t="s">
        <v>1</v>
      </c>
      <c r="AB50" s="247" t="s">
        <v>1</v>
      </c>
      <c r="AC50" s="247">
        <f>AC44+AC49</f>
        <v>0</v>
      </c>
      <c r="AD50" s="247">
        <f>AD44+AD49</f>
        <v>0</v>
      </c>
      <c r="AE50" s="247">
        <f>AE44+AE49</f>
        <v>0</v>
      </c>
      <c r="AF50" s="247">
        <f>AF44+AF49</f>
        <v>0</v>
      </c>
      <c r="AG50" s="247">
        <f>AG44+AG49</f>
        <v>0</v>
      </c>
      <c r="AH50" s="247"/>
      <c r="AI50" s="247"/>
      <c r="AJ50" s="247" t="s">
        <v>1</v>
      </c>
      <c r="AK50" s="247" t="s">
        <v>1</v>
      </c>
      <c r="AL50" s="247">
        <f>AL44+AL49</f>
        <v>0</v>
      </c>
      <c r="AM50" s="247">
        <f>AM44+AM49</f>
        <v>0</v>
      </c>
      <c r="AN50" s="247">
        <f>AN44+AN49</f>
        <v>0</v>
      </c>
      <c r="AO50" s="247">
        <f>AO44+AO49</f>
        <v>0</v>
      </c>
      <c r="AP50" s="247">
        <f>AP44+AP49</f>
        <v>0</v>
      </c>
    </row>
    <row r="51" spans="1:42" ht="13.5">
      <c r="A51" s="231"/>
      <c r="B51" s="246"/>
      <c r="C51" s="257"/>
      <c r="D51" s="257"/>
      <c r="E51" s="257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72"/>
      <c r="S51" s="245"/>
      <c r="T51" s="245"/>
      <c r="U51" s="245"/>
      <c r="V51" s="245"/>
      <c r="W51" s="109"/>
      <c r="X51" s="109"/>
      <c r="Y51" s="257"/>
      <c r="Z51" s="257"/>
      <c r="AA51" s="245"/>
      <c r="AB51" s="245"/>
      <c r="AC51" s="245"/>
      <c r="AD51" s="245"/>
      <c r="AE51" s="245"/>
      <c r="AF51" s="245"/>
      <c r="AG51" s="245"/>
      <c r="AH51" s="257"/>
      <c r="AI51" s="257"/>
      <c r="AJ51" s="245"/>
      <c r="AK51" s="245"/>
      <c r="AL51" s="245"/>
      <c r="AM51" s="245"/>
      <c r="AN51" s="245"/>
      <c r="AO51" s="245"/>
      <c r="AP51" s="245"/>
    </row>
    <row r="52" spans="1:42" ht="54">
      <c r="A52" s="243" t="s">
        <v>24</v>
      </c>
      <c r="B52" s="244" t="s">
        <v>426</v>
      </c>
      <c r="C52" s="257"/>
      <c r="D52" s="257"/>
      <c r="E52" s="257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72"/>
      <c r="S52" s="245"/>
      <c r="T52" s="245"/>
      <c r="U52" s="245"/>
      <c r="V52" s="245"/>
      <c r="W52" s="109"/>
      <c r="X52" s="109"/>
      <c r="Y52" s="257"/>
      <c r="Z52" s="257"/>
      <c r="AA52" s="245"/>
      <c r="AB52" s="245"/>
      <c r="AC52" s="245"/>
      <c r="AD52" s="245"/>
      <c r="AE52" s="245"/>
      <c r="AF52" s="245"/>
      <c r="AG52" s="245"/>
      <c r="AH52" s="257"/>
      <c r="AI52" s="257"/>
      <c r="AJ52" s="245"/>
      <c r="AK52" s="245"/>
      <c r="AL52" s="245"/>
      <c r="AM52" s="245"/>
      <c r="AN52" s="245"/>
      <c r="AO52" s="245"/>
      <c r="AP52" s="245"/>
    </row>
    <row r="53" spans="1:42" ht="13.5">
      <c r="A53" s="231"/>
      <c r="B53" s="205" t="s">
        <v>125</v>
      </c>
      <c r="C53" s="257"/>
      <c r="D53" s="257"/>
      <c r="E53" s="257"/>
      <c r="F53" s="245"/>
      <c r="G53" s="245"/>
      <c r="H53" s="245"/>
      <c r="I53" s="245"/>
      <c r="J53" s="245"/>
      <c r="K53" s="245"/>
      <c r="L53" s="245"/>
      <c r="M53" s="245"/>
      <c r="N53" s="245"/>
      <c r="O53" s="245"/>
      <c r="P53" s="245"/>
      <c r="Q53" s="245"/>
      <c r="R53" s="72"/>
      <c r="S53" s="245"/>
      <c r="T53" s="245"/>
      <c r="U53" s="245"/>
      <c r="V53" s="245"/>
      <c r="W53" s="109"/>
      <c r="X53" s="109"/>
      <c r="Y53" s="257"/>
      <c r="Z53" s="257"/>
      <c r="AA53" s="245"/>
      <c r="AB53" s="245"/>
      <c r="AC53" s="245"/>
      <c r="AD53" s="245"/>
      <c r="AE53" s="245"/>
      <c r="AF53" s="245"/>
      <c r="AG53" s="245"/>
      <c r="AH53" s="257"/>
      <c r="AI53" s="257"/>
      <c r="AJ53" s="245"/>
      <c r="AK53" s="245"/>
      <c r="AL53" s="245"/>
      <c r="AM53" s="245"/>
      <c r="AN53" s="245"/>
      <c r="AO53" s="245"/>
      <c r="AP53" s="245"/>
    </row>
    <row r="54" spans="1:42" ht="13.5">
      <c r="A54" s="231">
        <v>1</v>
      </c>
      <c r="B54" s="104"/>
      <c r="C54" s="245"/>
      <c r="D54" s="245"/>
      <c r="E54" s="245"/>
      <c r="F54" s="245" t="s">
        <v>1</v>
      </c>
      <c r="G54" s="245" t="s">
        <v>1</v>
      </c>
      <c r="H54" s="245"/>
      <c r="I54" s="245"/>
      <c r="J54" s="245"/>
      <c r="K54" s="245"/>
      <c r="L54" s="245"/>
      <c r="M54" s="245">
        <f>J54+K54+L54</f>
        <v>0</v>
      </c>
      <c r="N54" s="245"/>
      <c r="O54" s="104"/>
      <c r="P54" s="231"/>
      <c r="Q54" s="231"/>
      <c r="R54" s="231"/>
      <c r="S54" s="245">
        <f>P54+Q54+R54</f>
        <v>0</v>
      </c>
      <c r="T54" s="245">
        <f aca="true" t="shared" si="17" ref="T54:W56">I54-O54</f>
        <v>0</v>
      </c>
      <c r="U54" s="245">
        <f t="shared" si="17"/>
        <v>0</v>
      </c>
      <c r="V54" s="245">
        <f t="shared" si="17"/>
        <v>0</v>
      </c>
      <c r="W54" s="245">
        <f t="shared" si="17"/>
        <v>0</v>
      </c>
      <c r="X54" s="245">
        <f>U54+V54+W54</f>
        <v>0</v>
      </c>
      <c r="Y54" s="245"/>
      <c r="Z54" s="245"/>
      <c r="AA54" s="245" t="s">
        <v>1</v>
      </c>
      <c r="AB54" s="245"/>
      <c r="AC54" s="245"/>
      <c r="AD54" s="245"/>
      <c r="AE54" s="245"/>
      <c r="AF54" s="245"/>
      <c r="AG54" s="245">
        <f>AD54+AE54+AF54</f>
        <v>0</v>
      </c>
      <c r="AH54" s="245"/>
      <c r="AI54" s="245"/>
      <c r="AJ54" s="245" t="s">
        <v>1</v>
      </c>
      <c r="AK54" s="245"/>
      <c r="AL54" s="245"/>
      <c r="AM54" s="245"/>
      <c r="AN54" s="245"/>
      <c r="AO54" s="245"/>
      <c r="AP54" s="245">
        <f>AM54+AN54+AO54</f>
        <v>0</v>
      </c>
    </row>
    <row r="55" spans="1:42" ht="13.5">
      <c r="A55" s="231">
        <v>2</v>
      </c>
      <c r="B55" s="104"/>
      <c r="C55" s="245"/>
      <c r="D55" s="245"/>
      <c r="E55" s="245"/>
      <c r="F55" s="245" t="s">
        <v>1</v>
      </c>
      <c r="G55" s="245" t="s">
        <v>1</v>
      </c>
      <c r="H55" s="245"/>
      <c r="I55" s="245"/>
      <c r="J55" s="245"/>
      <c r="K55" s="245"/>
      <c r="L55" s="245"/>
      <c r="M55" s="245">
        <f>J55+K55+L55</f>
        <v>0</v>
      </c>
      <c r="N55" s="245"/>
      <c r="O55" s="104"/>
      <c r="P55" s="231"/>
      <c r="Q55" s="231"/>
      <c r="R55" s="231"/>
      <c r="S55" s="245">
        <f>P55+Q55+R55</f>
        <v>0</v>
      </c>
      <c r="T55" s="245">
        <f t="shared" si="17"/>
        <v>0</v>
      </c>
      <c r="U55" s="245">
        <f t="shared" si="17"/>
        <v>0</v>
      </c>
      <c r="V55" s="245">
        <f t="shared" si="17"/>
        <v>0</v>
      </c>
      <c r="W55" s="245">
        <f t="shared" si="17"/>
        <v>0</v>
      </c>
      <c r="X55" s="245">
        <f>U55+V55+W55</f>
        <v>0</v>
      </c>
      <c r="Y55" s="245"/>
      <c r="Z55" s="245"/>
      <c r="AA55" s="245" t="s">
        <v>1</v>
      </c>
      <c r="AB55" s="245"/>
      <c r="AC55" s="245"/>
      <c r="AD55" s="245"/>
      <c r="AE55" s="245"/>
      <c r="AF55" s="245"/>
      <c r="AG55" s="245">
        <f>AD55+AE55+AF55</f>
        <v>0</v>
      </c>
      <c r="AH55" s="245"/>
      <c r="AI55" s="245"/>
      <c r="AJ55" s="245" t="s">
        <v>1</v>
      </c>
      <c r="AK55" s="245"/>
      <c r="AL55" s="245"/>
      <c r="AM55" s="245"/>
      <c r="AN55" s="245"/>
      <c r="AO55" s="245"/>
      <c r="AP55" s="245">
        <f>AM55+AN55+AO55</f>
        <v>0</v>
      </c>
    </row>
    <row r="56" spans="1:42" ht="13.5">
      <c r="A56" s="231">
        <v>3</v>
      </c>
      <c r="B56" s="104"/>
      <c r="C56" s="245"/>
      <c r="D56" s="245"/>
      <c r="E56" s="245"/>
      <c r="F56" s="245" t="s">
        <v>1</v>
      </c>
      <c r="G56" s="245" t="s">
        <v>1</v>
      </c>
      <c r="H56" s="245"/>
      <c r="I56" s="245"/>
      <c r="J56" s="245"/>
      <c r="K56" s="245"/>
      <c r="L56" s="245"/>
      <c r="M56" s="245">
        <f>J56+K56+L56</f>
        <v>0</v>
      </c>
      <c r="N56" s="245"/>
      <c r="O56" s="104"/>
      <c r="P56" s="231"/>
      <c r="Q56" s="231"/>
      <c r="R56" s="231"/>
      <c r="S56" s="245">
        <f>P56+Q56+R56</f>
        <v>0</v>
      </c>
      <c r="T56" s="245">
        <f t="shared" si="17"/>
        <v>0</v>
      </c>
      <c r="U56" s="245">
        <f t="shared" si="17"/>
        <v>0</v>
      </c>
      <c r="V56" s="245">
        <f t="shared" si="17"/>
        <v>0</v>
      </c>
      <c r="W56" s="245">
        <f t="shared" si="17"/>
        <v>0</v>
      </c>
      <c r="X56" s="245">
        <f>U56+V56+W56</f>
        <v>0</v>
      </c>
      <c r="Y56" s="245"/>
      <c r="Z56" s="245"/>
      <c r="AA56" s="245" t="s">
        <v>1</v>
      </c>
      <c r="AB56" s="245"/>
      <c r="AC56" s="245"/>
      <c r="AD56" s="245"/>
      <c r="AE56" s="245"/>
      <c r="AF56" s="245"/>
      <c r="AG56" s="245">
        <f>AD56+AE56+AF56</f>
        <v>0</v>
      </c>
      <c r="AH56" s="245"/>
      <c r="AI56" s="245"/>
      <c r="AJ56" s="245" t="s">
        <v>1</v>
      </c>
      <c r="AK56" s="245"/>
      <c r="AL56" s="245"/>
      <c r="AM56" s="245"/>
      <c r="AN56" s="245"/>
      <c r="AO56" s="245"/>
      <c r="AP56" s="245">
        <f>AM56+AN56+AO56</f>
        <v>0</v>
      </c>
    </row>
    <row r="57" spans="1:42" s="248" customFormat="1" ht="14.25">
      <c r="A57" s="243"/>
      <c r="B57" s="246" t="s">
        <v>112</v>
      </c>
      <c r="C57" s="247" t="s">
        <v>1</v>
      </c>
      <c r="D57" s="247"/>
      <c r="E57" s="247"/>
      <c r="F57" s="247" t="s">
        <v>1</v>
      </c>
      <c r="G57" s="247" t="s">
        <v>1</v>
      </c>
      <c r="H57" s="247" t="s">
        <v>1</v>
      </c>
      <c r="I57" s="247">
        <f>SUM(I54:I56)</f>
        <v>0</v>
      </c>
      <c r="J57" s="247">
        <f aca="true" t="shared" si="18" ref="J57:R57">SUM(J54:J56)</f>
        <v>0</v>
      </c>
      <c r="K57" s="247">
        <f t="shared" si="18"/>
        <v>0</v>
      </c>
      <c r="L57" s="247">
        <f t="shared" si="18"/>
        <v>0</v>
      </c>
      <c r="M57" s="247">
        <f t="shared" si="18"/>
        <v>0</v>
      </c>
      <c r="N57" s="247" t="s">
        <v>1</v>
      </c>
      <c r="O57" s="247">
        <f t="shared" si="18"/>
        <v>0</v>
      </c>
      <c r="P57" s="247">
        <f t="shared" si="18"/>
        <v>0</v>
      </c>
      <c r="Q57" s="247">
        <f t="shared" si="18"/>
        <v>0</v>
      </c>
      <c r="R57" s="247">
        <f t="shared" si="18"/>
        <v>0</v>
      </c>
      <c r="S57" s="247">
        <f aca="true" t="shared" si="19" ref="S57:X57">SUM(S54:S56)</f>
        <v>0</v>
      </c>
      <c r="T57" s="247">
        <f t="shared" si="19"/>
        <v>0</v>
      </c>
      <c r="U57" s="247">
        <f t="shared" si="19"/>
        <v>0</v>
      </c>
      <c r="V57" s="247">
        <f t="shared" si="19"/>
        <v>0</v>
      </c>
      <c r="W57" s="247">
        <f t="shared" si="19"/>
        <v>0</v>
      </c>
      <c r="X57" s="247">
        <f t="shared" si="19"/>
        <v>0</v>
      </c>
      <c r="Y57" s="247"/>
      <c r="Z57" s="247"/>
      <c r="AA57" s="247" t="s">
        <v>1</v>
      </c>
      <c r="AB57" s="247" t="s">
        <v>1</v>
      </c>
      <c r="AC57" s="247">
        <f>SUM(AC54:AC56)</f>
        <v>0</v>
      </c>
      <c r="AD57" s="247">
        <f>SUM(AD54:AD56)</f>
        <v>0</v>
      </c>
      <c r="AE57" s="247">
        <f>SUM(AE54:AE56)</f>
        <v>0</v>
      </c>
      <c r="AF57" s="247">
        <f>SUM(AF54:AF56)</f>
        <v>0</v>
      </c>
      <c r="AG57" s="247">
        <f>SUM(AG54:AG56)</f>
        <v>0</v>
      </c>
      <c r="AH57" s="247"/>
      <c r="AI57" s="247"/>
      <c r="AJ57" s="247" t="s">
        <v>1</v>
      </c>
      <c r="AK57" s="247" t="s">
        <v>1</v>
      </c>
      <c r="AL57" s="247">
        <f>SUM(AL54:AL56)</f>
        <v>0</v>
      </c>
      <c r="AM57" s="247">
        <f>SUM(AM54:AM56)</f>
        <v>0</v>
      </c>
      <c r="AN57" s="247">
        <f>SUM(AN54:AN56)</f>
        <v>0</v>
      </c>
      <c r="AO57" s="247">
        <f>SUM(AO54:AO56)</f>
        <v>0</v>
      </c>
      <c r="AP57" s="247">
        <f>SUM(AP54:AP56)</f>
        <v>0</v>
      </c>
    </row>
    <row r="58" spans="1:42" s="248" customFormat="1" ht="14.25">
      <c r="A58" s="243"/>
      <c r="B58" s="276"/>
      <c r="C58" s="322"/>
      <c r="D58" s="322"/>
      <c r="E58" s="322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247"/>
      <c r="S58" s="247"/>
      <c r="T58" s="247"/>
      <c r="U58" s="247"/>
      <c r="V58" s="247"/>
      <c r="W58" s="247"/>
      <c r="X58" s="247"/>
      <c r="Y58" s="322"/>
      <c r="Z58" s="322"/>
      <c r="AA58" s="247"/>
      <c r="AB58" s="247"/>
      <c r="AC58" s="247"/>
      <c r="AD58" s="247"/>
      <c r="AE58" s="247"/>
      <c r="AF58" s="247"/>
      <c r="AG58" s="247"/>
      <c r="AH58" s="322"/>
      <c r="AI58" s="322"/>
      <c r="AJ58" s="247"/>
      <c r="AK58" s="247"/>
      <c r="AL58" s="247"/>
      <c r="AM58" s="247"/>
      <c r="AN58" s="247"/>
      <c r="AO58" s="247"/>
      <c r="AP58" s="247"/>
    </row>
    <row r="59" spans="1:42" s="248" customFormat="1" ht="30" customHeight="1">
      <c r="A59" s="243"/>
      <c r="B59" s="579" t="s">
        <v>440</v>
      </c>
      <c r="C59" s="247" t="s">
        <v>1</v>
      </c>
      <c r="D59" s="247"/>
      <c r="E59" s="247"/>
      <c r="F59" s="247" t="s">
        <v>1</v>
      </c>
      <c r="G59" s="247" t="s">
        <v>1</v>
      </c>
      <c r="H59" s="247" t="s">
        <v>1</v>
      </c>
      <c r="I59" s="247">
        <f>I13+I20+I35+I50+I57</f>
        <v>0</v>
      </c>
      <c r="J59" s="247">
        <f aca="true" t="shared" si="20" ref="J59:X59">J13+J20+J35+J50+J57</f>
        <v>0</v>
      </c>
      <c r="K59" s="247">
        <f t="shared" si="20"/>
        <v>0</v>
      </c>
      <c r="L59" s="247">
        <f t="shared" si="20"/>
        <v>0</v>
      </c>
      <c r="M59" s="247">
        <f t="shared" si="20"/>
        <v>0</v>
      </c>
      <c r="N59" s="247" t="s">
        <v>1</v>
      </c>
      <c r="O59" s="247">
        <f t="shared" si="20"/>
        <v>0</v>
      </c>
      <c r="P59" s="247">
        <f t="shared" si="20"/>
        <v>0</v>
      </c>
      <c r="Q59" s="247">
        <f t="shared" si="20"/>
        <v>0</v>
      </c>
      <c r="R59" s="247">
        <f t="shared" si="20"/>
        <v>0</v>
      </c>
      <c r="S59" s="247">
        <f t="shared" si="20"/>
        <v>0</v>
      </c>
      <c r="T59" s="247">
        <f t="shared" si="20"/>
        <v>0</v>
      </c>
      <c r="U59" s="247">
        <f t="shared" si="20"/>
        <v>0</v>
      </c>
      <c r="V59" s="247">
        <f t="shared" si="20"/>
        <v>0</v>
      </c>
      <c r="W59" s="247">
        <f t="shared" si="20"/>
        <v>0</v>
      </c>
      <c r="X59" s="247">
        <f t="shared" si="20"/>
        <v>0</v>
      </c>
      <c r="Y59" s="247"/>
      <c r="Z59" s="247"/>
      <c r="AA59" s="247" t="s">
        <v>1</v>
      </c>
      <c r="AB59" s="247" t="s">
        <v>1</v>
      </c>
      <c r="AC59" s="247">
        <f>AC13+AC20+AC35+AC50+AC57</f>
        <v>0</v>
      </c>
      <c r="AD59" s="247">
        <f>AD13+AD20+AD35+AD50+AD57</f>
        <v>0</v>
      </c>
      <c r="AE59" s="247">
        <f>AE13+AE20+AE35+AE50+AE57</f>
        <v>0</v>
      </c>
      <c r="AF59" s="247">
        <f>AF13+AF20+AF35+AF50+AF57</f>
        <v>0</v>
      </c>
      <c r="AG59" s="247">
        <f>AG13+AG20+AG35+AG50+AG57</f>
        <v>0</v>
      </c>
      <c r="AH59" s="247"/>
      <c r="AI59" s="247"/>
      <c r="AJ59" s="247" t="s">
        <v>1</v>
      </c>
      <c r="AK59" s="247" t="s">
        <v>1</v>
      </c>
      <c r="AL59" s="247">
        <f>AL13+AL20+AL35+AL50+AL57</f>
        <v>0</v>
      </c>
      <c r="AM59" s="247">
        <f>AM13+AM20+AM35+AM50+AM57</f>
        <v>0</v>
      </c>
      <c r="AN59" s="247">
        <f>AN13+AN20+AN35+AN50+AN57</f>
        <v>0</v>
      </c>
      <c r="AO59" s="247">
        <f>AO13+AO20+AO35+AO50+AO57</f>
        <v>0</v>
      </c>
      <c r="AP59" s="247">
        <f>AP13+AP20+AP35+AP50+AP57</f>
        <v>0</v>
      </c>
    </row>
    <row r="60" spans="1:42" s="16" customFormat="1" ht="12.75">
      <c r="A60" s="43"/>
      <c r="B60" s="258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S60" s="45"/>
      <c r="T60" s="45"/>
      <c r="U60" s="45"/>
      <c r="V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</row>
    <row r="61" ht="13.5">
      <c r="B61" s="5" t="s">
        <v>234</v>
      </c>
    </row>
    <row r="62" spans="2:36" ht="27.75" customHeight="1">
      <c r="B62" s="324" t="s">
        <v>424</v>
      </c>
      <c r="C62" s="189"/>
      <c r="D62" s="324"/>
      <c r="E62" s="324"/>
      <c r="F62" s="324"/>
      <c r="G62" s="324"/>
      <c r="Y62" s="324"/>
      <c r="Z62" s="324"/>
      <c r="AA62" s="324"/>
      <c r="AH62" s="324"/>
      <c r="AI62" s="324"/>
      <c r="AJ62" s="324"/>
    </row>
    <row r="63" spans="2:9" ht="37.5" customHeight="1">
      <c r="B63" s="908" t="s">
        <v>423</v>
      </c>
      <c r="C63" s="909"/>
      <c r="D63" s="909"/>
      <c r="E63" s="909"/>
      <c r="F63" s="909"/>
      <c r="G63" s="909"/>
      <c r="H63" s="909"/>
      <c r="I63" s="909"/>
    </row>
    <row r="64" spans="2:36" ht="19.5" customHeight="1">
      <c r="B64" s="326" t="s">
        <v>295</v>
      </c>
      <c r="C64" s="324"/>
      <c r="D64" s="324"/>
      <c r="E64" s="324"/>
      <c r="F64" s="324"/>
      <c r="G64" s="324"/>
      <c r="Y64" s="324"/>
      <c r="Z64" s="324"/>
      <c r="AA64" s="324"/>
      <c r="AH64" s="324"/>
      <c r="AI64" s="324"/>
      <c r="AJ64" s="324"/>
    </row>
    <row r="65" spans="2:9" ht="34.5" customHeight="1">
      <c r="B65" s="910" t="s">
        <v>493</v>
      </c>
      <c r="C65" s="910"/>
      <c r="D65" s="910"/>
      <c r="E65" s="910"/>
      <c r="F65" s="910"/>
      <c r="G65" s="910"/>
      <c r="H65" s="910"/>
      <c r="I65" s="910"/>
    </row>
  </sheetData>
  <sheetProtection/>
  <mergeCells count="5">
    <mergeCell ref="Q2:S2"/>
    <mergeCell ref="O4:S4"/>
    <mergeCell ref="T4:X4"/>
    <mergeCell ref="B63:I63"/>
    <mergeCell ref="B65:I6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P20"/>
  <sheetViews>
    <sheetView zoomScalePageLayoutView="0" workbookViewId="0" topLeftCell="A1">
      <selection activeCell="S2" sqref="S2:U2"/>
    </sheetView>
  </sheetViews>
  <sheetFormatPr defaultColWidth="9.140625" defaultRowHeight="12.75"/>
  <cols>
    <col min="1" max="1" width="3.57421875" style="5" customWidth="1"/>
    <col min="2" max="2" width="26.7109375" style="5" customWidth="1"/>
    <col min="3" max="4" width="8.00390625" style="5" customWidth="1"/>
    <col min="5" max="5" width="8.421875" style="5" customWidth="1"/>
    <col min="6" max="6" width="11.00390625" style="371" customWidth="1"/>
    <col min="7" max="7" width="9.00390625" style="5" customWidth="1"/>
    <col min="8" max="8" width="9.28125" style="5" customWidth="1"/>
    <col min="9" max="10" width="9.57421875" style="5" customWidth="1"/>
    <col min="11" max="11" width="10.7109375" style="5" customWidth="1"/>
    <col min="12" max="12" width="8.00390625" style="5" customWidth="1"/>
    <col min="13" max="14" width="8.421875" style="5" customWidth="1"/>
    <col min="15" max="15" width="9.8515625" style="371" customWidth="1"/>
    <col min="16" max="16" width="10.28125" style="5" customWidth="1"/>
    <col min="17" max="18" width="9.140625" style="5" customWidth="1"/>
    <col min="19" max="19" width="9.421875" style="5" customWidth="1"/>
    <col min="20" max="20" width="11.28125" style="5" customWidth="1"/>
    <col min="21" max="23" width="8.421875" style="4" customWidth="1"/>
    <col min="24" max="24" width="9.8515625" style="5" customWidth="1"/>
    <col min="25" max="26" width="8.00390625" style="5" customWidth="1"/>
    <col min="27" max="27" width="8.421875" style="5" customWidth="1"/>
    <col min="28" max="28" width="11.00390625" style="371" customWidth="1"/>
    <col min="29" max="29" width="9.00390625" style="5" customWidth="1"/>
    <col min="30" max="31" width="9.28125" style="5" customWidth="1"/>
    <col min="32" max="33" width="9.57421875" style="5" customWidth="1"/>
    <col min="34" max="35" width="8.00390625" style="5" customWidth="1"/>
    <col min="36" max="36" width="8.421875" style="5" customWidth="1"/>
    <col min="37" max="37" width="11.00390625" style="371" customWidth="1"/>
    <col min="38" max="38" width="9.00390625" style="5" customWidth="1"/>
    <col min="39" max="40" width="9.28125" style="5" customWidth="1"/>
    <col min="41" max="42" width="9.57421875" style="5" customWidth="1"/>
    <col min="43" max="16384" width="9.140625" style="5" customWidth="1"/>
  </cols>
  <sheetData>
    <row r="1" spans="1:42" ht="16.5">
      <c r="A1" s="32"/>
      <c r="B1" s="235" t="s">
        <v>222</v>
      </c>
      <c r="C1" s="33"/>
      <c r="D1" s="33"/>
      <c r="E1" s="33"/>
      <c r="G1" s="33"/>
      <c r="H1" s="33"/>
      <c r="I1" s="33"/>
      <c r="J1" s="33"/>
      <c r="K1" s="3"/>
      <c r="L1" s="23"/>
      <c r="M1" s="188"/>
      <c r="N1" s="23"/>
      <c r="O1" s="406"/>
      <c r="P1" s="188"/>
      <c r="Q1" s="23"/>
      <c r="R1" s="23"/>
      <c r="S1" s="328"/>
      <c r="T1" s="137" t="s">
        <v>246</v>
      </c>
      <c r="U1" s="188"/>
      <c r="V1" s="188"/>
      <c r="W1" s="188"/>
      <c r="X1" s="23"/>
      <c r="Y1" s="33"/>
      <c r="Z1" s="33"/>
      <c r="AA1" s="33"/>
      <c r="AC1" s="33"/>
      <c r="AD1" s="33"/>
      <c r="AE1" s="33"/>
      <c r="AF1" s="33"/>
      <c r="AG1" s="3"/>
      <c r="AH1" s="33"/>
      <c r="AI1" s="33"/>
      <c r="AJ1" s="33"/>
      <c r="AL1" s="33"/>
      <c r="AM1" s="33"/>
      <c r="AN1" s="33"/>
      <c r="AO1" s="33"/>
      <c r="AP1" s="3"/>
    </row>
    <row r="2" spans="1:42" ht="16.5" customHeight="1" thickBot="1">
      <c r="A2" s="32"/>
      <c r="B2" s="24"/>
      <c r="C2" s="185"/>
      <c r="D2" s="185"/>
      <c r="E2" s="185"/>
      <c r="F2" s="372"/>
      <c r="G2" s="185"/>
      <c r="H2" s="24"/>
      <c r="I2" s="185"/>
      <c r="J2" s="9"/>
      <c r="K2" s="186"/>
      <c r="L2" s="9"/>
      <c r="M2" s="9"/>
      <c r="N2" s="186"/>
      <c r="O2" s="396"/>
      <c r="P2" s="236"/>
      <c r="Q2" s="237"/>
      <c r="R2" s="237"/>
      <c r="S2" s="852" t="s">
        <v>27</v>
      </c>
      <c r="T2" s="852"/>
      <c r="U2" s="852"/>
      <c r="V2" s="137"/>
      <c r="W2" s="137"/>
      <c r="X2" s="152"/>
      <c r="Y2" s="9"/>
      <c r="Z2" s="9"/>
      <c r="AA2" s="9"/>
      <c r="AB2" s="403"/>
      <c r="AC2" s="9"/>
      <c r="AD2" s="6"/>
      <c r="AE2" s="6"/>
      <c r="AF2" s="9"/>
      <c r="AG2" s="186"/>
      <c r="AH2" s="9"/>
      <c r="AI2" s="9"/>
      <c r="AJ2" s="9"/>
      <c r="AK2" s="403"/>
      <c r="AL2" s="9"/>
      <c r="AM2" s="6"/>
      <c r="AN2" s="6"/>
      <c r="AO2" s="9"/>
      <c r="AP2" s="186"/>
    </row>
    <row r="3" spans="1:42" s="189" customFormat="1" ht="25.5" customHeight="1">
      <c r="A3" s="32"/>
      <c r="B3" s="420" t="s">
        <v>28</v>
      </c>
      <c r="C3" s="138"/>
      <c r="D3" s="138"/>
      <c r="E3" s="138"/>
      <c r="F3" s="373"/>
      <c r="G3" s="33"/>
      <c r="H3" s="187"/>
      <c r="I3" s="33"/>
      <c r="J3" s="33"/>
      <c r="K3" s="33"/>
      <c r="L3" s="33"/>
      <c r="M3" s="138"/>
      <c r="N3" s="188"/>
      <c r="O3" s="380"/>
      <c r="P3" s="36"/>
      <c r="Q3" s="188"/>
      <c r="R3" s="188"/>
      <c r="S3" s="33"/>
      <c r="T3" s="43" t="s">
        <v>220</v>
      </c>
      <c r="U3" s="36"/>
      <c r="V3" s="36"/>
      <c r="W3" s="36"/>
      <c r="X3" s="188"/>
      <c r="Y3" s="138"/>
      <c r="Z3" s="138"/>
      <c r="AA3" s="138"/>
      <c r="AB3" s="373"/>
      <c r="AC3" s="33"/>
      <c r="AD3" s="187"/>
      <c r="AE3" s="187"/>
      <c r="AF3" s="33"/>
      <c r="AG3" s="33"/>
      <c r="AH3" s="138"/>
      <c r="AI3" s="138"/>
      <c r="AJ3" s="138"/>
      <c r="AK3" s="373"/>
      <c r="AL3" s="33"/>
      <c r="AM3" s="187"/>
      <c r="AN3" s="187"/>
      <c r="AO3" s="33"/>
      <c r="AP3" s="33"/>
    </row>
    <row r="4" spans="1:42" ht="17.25" customHeight="1">
      <c r="A4" s="259"/>
      <c r="B4" s="260"/>
      <c r="C4" s="261" t="s">
        <v>467</v>
      </c>
      <c r="D4" s="261"/>
      <c r="E4" s="261"/>
      <c r="F4" s="404"/>
      <c r="G4" s="262"/>
      <c r="H4" s="263"/>
      <c r="I4" s="264"/>
      <c r="J4" s="264"/>
      <c r="K4" s="265"/>
      <c r="L4" s="266" t="s">
        <v>459</v>
      </c>
      <c r="M4" s="261"/>
      <c r="N4" s="261"/>
      <c r="O4" s="404"/>
      <c r="P4" s="267"/>
      <c r="Q4" s="264"/>
      <c r="R4" s="264"/>
      <c r="S4" s="265"/>
      <c r="T4" s="265"/>
      <c r="U4" s="919" t="s">
        <v>253</v>
      </c>
      <c r="V4" s="911"/>
      <c r="W4" s="911"/>
      <c r="X4" s="912"/>
      <c r="Y4" s="261" t="s">
        <v>481</v>
      </c>
      <c r="Z4" s="261"/>
      <c r="AA4" s="261"/>
      <c r="AB4" s="404"/>
      <c r="AC4" s="262"/>
      <c r="AD4" s="263"/>
      <c r="AE4" s="263"/>
      <c r="AF4" s="264"/>
      <c r="AG4" s="265"/>
      <c r="AH4" s="261" t="s">
        <v>528</v>
      </c>
      <c r="AI4" s="261"/>
      <c r="AJ4" s="261"/>
      <c r="AK4" s="404"/>
      <c r="AL4" s="262"/>
      <c r="AM4" s="263"/>
      <c r="AN4" s="263"/>
      <c r="AO4" s="264"/>
      <c r="AP4" s="265"/>
    </row>
    <row r="5" spans="1:42" s="189" customFormat="1" ht="16.5" customHeight="1">
      <c r="A5" s="268"/>
      <c r="B5" s="269"/>
      <c r="C5" s="259"/>
      <c r="D5" s="259"/>
      <c r="E5" s="259"/>
      <c r="F5" s="635"/>
      <c r="G5" s="272" t="s">
        <v>251</v>
      </c>
      <c r="H5" s="272"/>
      <c r="I5" s="272"/>
      <c r="J5" s="23"/>
      <c r="K5" s="238"/>
      <c r="L5" s="259"/>
      <c r="M5" s="259"/>
      <c r="N5" s="259"/>
      <c r="O5" s="380"/>
      <c r="P5" s="272" t="s">
        <v>251</v>
      </c>
      <c r="Q5" s="272"/>
      <c r="R5" s="272"/>
      <c r="S5" s="23"/>
      <c r="T5" s="238"/>
      <c r="U5" s="259"/>
      <c r="V5" s="920" t="s">
        <v>248</v>
      </c>
      <c r="W5" s="920" t="s">
        <v>251</v>
      </c>
      <c r="X5" s="259"/>
      <c r="Y5" s="259"/>
      <c r="Z5" s="259"/>
      <c r="AA5" s="259"/>
      <c r="AB5" s="405" t="s">
        <v>251</v>
      </c>
      <c r="AC5" s="270"/>
      <c r="AD5" s="271"/>
      <c r="AE5" s="271"/>
      <c r="AF5" s="265"/>
      <c r="AG5" s="238"/>
      <c r="AH5" s="259"/>
      <c r="AI5" s="259"/>
      <c r="AJ5" s="259"/>
      <c r="AK5" s="405" t="s">
        <v>251</v>
      </c>
      <c r="AL5" s="270"/>
      <c r="AM5" s="271"/>
      <c r="AN5" s="271"/>
      <c r="AO5" s="265"/>
      <c r="AP5" s="238"/>
    </row>
    <row r="6" spans="1:42" s="189" customFormat="1" ht="89.25">
      <c r="A6" s="242" t="s">
        <v>113</v>
      </c>
      <c r="B6" s="66" t="s">
        <v>223</v>
      </c>
      <c r="C6" s="66" t="s">
        <v>215</v>
      </c>
      <c r="D6" s="66" t="s">
        <v>247</v>
      </c>
      <c r="E6" s="275" t="s">
        <v>248</v>
      </c>
      <c r="F6" s="560" t="s">
        <v>317</v>
      </c>
      <c r="G6" s="292" t="s">
        <v>301</v>
      </c>
      <c r="H6" s="292" t="s">
        <v>249</v>
      </c>
      <c r="I6" s="292" t="s">
        <v>302</v>
      </c>
      <c r="J6" s="292" t="s">
        <v>543</v>
      </c>
      <c r="K6" s="275" t="s">
        <v>250</v>
      </c>
      <c r="L6" s="66" t="s">
        <v>215</v>
      </c>
      <c r="M6" s="66" t="s">
        <v>247</v>
      </c>
      <c r="N6" s="275" t="s">
        <v>248</v>
      </c>
      <c r="O6" s="560" t="s">
        <v>317</v>
      </c>
      <c r="P6" s="292" t="s">
        <v>301</v>
      </c>
      <c r="Q6" s="292" t="s">
        <v>249</v>
      </c>
      <c r="R6" s="292" t="s">
        <v>540</v>
      </c>
      <c r="S6" s="292" t="s">
        <v>543</v>
      </c>
      <c r="T6" s="275" t="s">
        <v>250</v>
      </c>
      <c r="U6" s="66" t="s">
        <v>215</v>
      </c>
      <c r="V6" s="921"/>
      <c r="W6" s="921"/>
      <c r="X6" s="66" t="s">
        <v>252</v>
      </c>
      <c r="Y6" s="66" t="s">
        <v>215</v>
      </c>
      <c r="Z6" s="66" t="s">
        <v>247</v>
      </c>
      <c r="AA6" s="275" t="s">
        <v>248</v>
      </c>
      <c r="AB6" s="559" t="s">
        <v>317</v>
      </c>
      <c r="AC6" s="292" t="s">
        <v>301</v>
      </c>
      <c r="AD6" s="292" t="s">
        <v>249</v>
      </c>
      <c r="AE6" s="292" t="s">
        <v>540</v>
      </c>
      <c r="AF6" s="292" t="s">
        <v>543</v>
      </c>
      <c r="AG6" s="275" t="s">
        <v>250</v>
      </c>
      <c r="AH6" s="66" t="s">
        <v>215</v>
      </c>
      <c r="AI6" s="66" t="s">
        <v>247</v>
      </c>
      <c r="AJ6" s="275" t="s">
        <v>248</v>
      </c>
      <c r="AK6" s="559" t="s">
        <v>317</v>
      </c>
      <c r="AL6" s="292" t="s">
        <v>301</v>
      </c>
      <c r="AM6" s="292" t="s">
        <v>249</v>
      </c>
      <c r="AN6" s="292" t="s">
        <v>540</v>
      </c>
      <c r="AO6" s="292" t="s">
        <v>543</v>
      </c>
      <c r="AP6" s="275" t="s">
        <v>250</v>
      </c>
    </row>
    <row r="7" spans="1:42" s="15" customFormat="1" ht="12.75">
      <c r="A7" s="127">
        <v>1</v>
      </c>
      <c r="B7" s="127">
        <v>2</v>
      </c>
      <c r="C7" s="242">
        <v>3</v>
      </c>
      <c r="D7" s="127">
        <v>4</v>
      </c>
      <c r="E7" s="127">
        <v>5</v>
      </c>
      <c r="F7" s="381">
        <v>6</v>
      </c>
      <c r="G7" s="127">
        <v>7</v>
      </c>
      <c r="H7" s="127">
        <v>8</v>
      </c>
      <c r="I7" s="242">
        <v>9</v>
      </c>
      <c r="J7" s="242"/>
      <c r="K7" s="127">
        <v>10</v>
      </c>
      <c r="L7" s="127">
        <v>11</v>
      </c>
      <c r="M7" s="242">
        <v>12</v>
      </c>
      <c r="N7" s="127">
        <v>13</v>
      </c>
      <c r="O7" s="381">
        <v>14</v>
      </c>
      <c r="P7" s="242">
        <v>15</v>
      </c>
      <c r="Q7" s="127">
        <v>16</v>
      </c>
      <c r="R7" s="127"/>
      <c r="S7" s="127">
        <v>17</v>
      </c>
      <c r="T7" s="242">
        <v>18</v>
      </c>
      <c r="U7" s="127">
        <v>19</v>
      </c>
      <c r="V7" s="127">
        <v>20</v>
      </c>
      <c r="W7" s="242">
        <v>21</v>
      </c>
      <c r="X7" s="127">
        <v>22</v>
      </c>
      <c r="Y7" s="242">
        <v>23</v>
      </c>
      <c r="Z7" s="127">
        <v>24</v>
      </c>
      <c r="AA7" s="242">
        <v>25</v>
      </c>
      <c r="AB7" s="127">
        <v>26</v>
      </c>
      <c r="AC7" s="242">
        <v>27</v>
      </c>
      <c r="AD7" s="127">
        <v>28</v>
      </c>
      <c r="AE7" s="242"/>
      <c r="AF7" s="242">
        <v>29</v>
      </c>
      <c r="AG7" s="127">
        <v>30</v>
      </c>
      <c r="AH7" s="242">
        <v>31</v>
      </c>
      <c r="AI7" s="127">
        <v>32</v>
      </c>
      <c r="AJ7" s="242">
        <v>33</v>
      </c>
      <c r="AK7" s="127">
        <v>34</v>
      </c>
      <c r="AL7" s="242">
        <v>35</v>
      </c>
      <c r="AM7" s="127">
        <v>36</v>
      </c>
      <c r="AN7" s="242"/>
      <c r="AO7" s="242">
        <v>37</v>
      </c>
      <c r="AP7" s="127">
        <v>38</v>
      </c>
    </row>
    <row r="8" spans="1:42" ht="13.5">
      <c r="A8" s="104"/>
      <c r="B8" s="244" t="s">
        <v>254</v>
      </c>
      <c r="C8" s="104"/>
      <c r="D8" s="104"/>
      <c r="E8" s="231"/>
      <c r="F8" s="384"/>
      <c r="G8" s="231"/>
      <c r="H8" s="231"/>
      <c r="I8" s="231"/>
      <c r="J8" s="231"/>
      <c r="K8" s="231"/>
      <c r="L8" s="104"/>
      <c r="M8" s="104"/>
      <c r="N8" s="231"/>
      <c r="O8" s="384"/>
      <c r="P8" s="231"/>
      <c r="Q8" s="231"/>
      <c r="R8" s="231"/>
      <c r="S8" s="231"/>
      <c r="T8" s="231"/>
      <c r="U8" s="245"/>
      <c r="V8" s="245"/>
      <c r="W8" s="245"/>
      <c r="X8" s="72"/>
      <c r="Y8" s="104"/>
      <c r="Z8" s="104"/>
      <c r="AA8" s="231"/>
      <c r="AB8" s="384"/>
      <c r="AC8" s="231"/>
      <c r="AD8" s="231"/>
      <c r="AE8" s="231"/>
      <c r="AF8" s="231"/>
      <c r="AG8" s="231"/>
      <c r="AH8" s="104"/>
      <c r="AI8" s="104"/>
      <c r="AJ8" s="231"/>
      <c r="AK8" s="384"/>
      <c r="AL8" s="231"/>
      <c r="AM8" s="231"/>
      <c r="AN8" s="231"/>
      <c r="AO8" s="231"/>
      <c r="AP8" s="231"/>
    </row>
    <row r="9" spans="1:42" ht="13.5">
      <c r="A9" s="104"/>
      <c r="B9" s="244"/>
      <c r="C9" s="104"/>
      <c r="D9" s="104"/>
      <c r="E9" s="231"/>
      <c r="F9" s="384"/>
      <c r="G9" s="231"/>
      <c r="H9" s="231"/>
      <c r="I9" s="231"/>
      <c r="J9" s="231"/>
      <c r="K9" s="231"/>
      <c r="L9" s="104"/>
      <c r="M9" s="104"/>
      <c r="N9" s="231"/>
      <c r="O9" s="384"/>
      <c r="P9" s="231"/>
      <c r="Q9" s="231"/>
      <c r="R9" s="231"/>
      <c r="S9" s="231"/>
      <c r="T9" s="231"/>
      <c r="U9" s="245"/>
      <c r="V9" s="245"/>
      <c r="W9" s="245"/>
      <c r="X9" s="72"/>
      <c r="Y9" s="104"/>
      <c r="Z9" s="104"/>
      <c r="AA9" s="231"/>
      <c r="AB9" s="384"/>
      <c r="AC9" s="231"/>
      <c r="AD9" s="231"/>
      <c r="AE9" s="231"/>
      <c r="AF9" s="231"/>
      <c r="AG9" s="231"/>
      <c r="AH9" s="104"/>
      <c r="AI9" s="104"/>
      <c r="AJ9" s="231"/>
      <c r="AK9" s="384"/>
      <c r="AL9" s="231"/>
      <c r="AM9" s="231"/>
      <c r="AN9" s="231"/>
      <c r="AO9" s="231"/>
      <c r="AP9" s="231"/>
    </row>
    <row r="10" spans="1:42" ht="13.5">
      <c r="A10" s="104"/>
      <c r="B10" s="246" t="s">
        <v>112</v>
      </c>
      <c r="C10" s="245">
        <f>SUM(C12:C20)</f>
        <v>0</v>
      </c>
      <c r="D10" s="245" t="s">
        <v>1</v>
      </c>
      <c r="E10" s="245">
        <f aca="true" t="shared" si="0" ref="E10:X10">SUM(E12:E20)</f>
        <v>0</v>
      </c>
      <c r="F10" s="407">
        <f t="shared" si="0"/>
        <v>0</v>
      </c>
      <c r="G10" s="245">
        <f t="shared" si="0"/>
        <v>0</v>
      </c>
      <c r="H10" s="245">
        <f t="shared" si="0"/>
        <v>0</v>
      </c>
      <c r="I10" s="245">
        <f t="shared" si="0"/>
        <v>0</v>
      </c>
      <c r="J10" s="245">
        <f t="shared" si="0"/>
        <v>0</v>
      </c>
      <c r="K10" s="245">
        <f t="shared" si="0"/>
        <v>0</v>
      </c>
      <c r="L10" s="245">
        <f t="shared" si="0"/>
        <v>0</v>
      </c>
      <c r="M10" s="245" t="s">
        <v>1</v>
      </c>
      <c r="N10" s="245">
        <f>SUM(N12:N20)</f>
        <v>0</v>
      </c>
      <c r="O10" s="407">
        <f t="shared" si="0"/>
        <v>0</v>
      </c>
      <c r="P10" s="245">
        <f t="shared" si="0"/>
        <v>0</v>
      </c>
      <c r="Q10" s="245">
        <f t="shared" si="0"/>
        <v>0</v>
      </c>
      <c r="R10" s="245">
        <f t="shared" si="0"/>
        <v>0</v>
      </c>
      <c r="S10" s="245">
        <f t="shared" si="0"/>
        <v>0</v>
      </c>
      <c r="T10" s="245">
        <f t="shared" si="0"/>
        <v>0</v>
      </c>
      <c r="U10" s="245">
        <f t="shared" si="0"/>
        <v>0</v>
      </c>
      <c r="V10" s="245">
        <f t="shared" si="0"/>
        <v>0</v>
      </c>
      <c r="W10" s="245">
        <f t="shared" si="0"/>
        <v>0</v>
      </c>
      <c r="X10" s="245">
        <f t="shared" si="0"/>
        <v>0</v>
      </c>
      <c r="Y10" s="245">
        <f>SUM(Y12:Y20)</f>
        <v>0</v>
      </c>
      <c r="Z10" s="245" t="s">
        <v>1</v>
      </c>
      <c r="AA10" s="245">
        <f aca="true" t="shared" si="1" ref="AA10:AG10">SUM(AA12:AA20)</f>
        <v>0</v>
      </c>
      <c r="AB10" s="407">
        <f t="shared" si="1"/>
        <v>0</v>
      </c>
      <c r="AC10" s="245">
        <f t="shared" si="1"/>
        <v>0</v>
      </c>
      <c r="AD10" s="245">
        <f t="shared" si="1"/>
        <v>0</v>
      </c>
      <c r="AE10" s="245">
        <f t="shared" si="1"/>
        <v>0</v>
      </c>
      <c r="AF10" s="245">
        <f t="shared" si="1"/>
        <v>0</v>
      </c>
      <c r="AG10" s="245">
        <f t="shared" si="1"/>
        <v>0</v>
      </c>
      <c r="AH10" s="245">
        <f>SUM(AH12:AH20)</f>
        <v>0</v>
      </c>
      <c r="AI10" s="245" t="s">
        <v>1</v>
      </c>
      <c r="AJ10" s="245">
        <f aca="true" t="shared" si="2" ref="AJ10:AP10">SUM(AJ12:AJ20)</f>
        <v>0</v>
      </c>
      <c r="AK10" s="407">
        <f t="shared" si="2"/>
        <v>0</v>
      </c>
      <c r="AL10" s="245">
        <f t="shared" si="2"/>
        <v>0</v>
      </c>
      <c r="AM10" s="245">
        <f t="shared" si="2"/>
        <v>0</v>
      </c>
      <c r="AN10" s="245">
        <f t="shared" si="2"/>
        <v>0</v>
      </c>
      <c r="AO10" s="245">
        <f t="shared" si="2"/>
        <v>0</v>
      </c>
      <c r="AP10" s="245">
        <f t="shared" si="2"/>
        <v>0</v>
      </c>
    </row>
    <row r="11" spans="1:42" ht="13.5">
      <c r="A11" s="104"/>
      <c r="B11" s="205" t="s">
        <v>125</v>
      </c>
      <c r="C11" s="104"/>
      <c r="D11" s="104"/>
      <c r="E11" s="231"/>
      <c r="F11" s="384"/>
      <c r="G11" s="231"/>
      <c r="H11" s="231"/>
      <c r="I11" s="231"/>
      <c r="J11" s="231"/>
      <c r="K11" s="231"/>
      <c r="L11" s="104"/>
      <c r="M11" s="104"/>
      <c r="N11" s="231"/>
      <c r="O11" s="384"/>
      <c r="P11" s="231"/>
      <c r="Q11" s="231"/>
      <c r="R11" s="231"/>
      <c r="S11" s="231"/>
      <c r="T11" s="231"/>
      <c r="U11" s="245"/>
      <c r="V11" s="245"/>
      <c r="W11" s="245"/>
      <c r="X11" s="72"/>
      <c r="Y11" s="104"/>
      <c r="Z11" s="104"/>
      <c r="AA11" s="231"/>
      <c r="AB11" s="384"/>
      <c r="AC11" s="231"/>
      <c r="AD11" s="231"/>
      <c r="AE11" s="231"/>
      <c r="AF11" s="231"/>
      <c r="AG11" s="231"/>
      <c r="AH11" s="104"/>
      <c r="AI11" s="104"/>
      <c r="AJ11" s="231"/>
      <c r="AK11" s="384"/>
      <c r="AL11" s="231"/>
      <c r="AM11" s="231"/>
      <c r="AN11" s="231"/>
      <c r="AO11" s="231"/>
      <c r="AP11" s="231"/>
    </row>
    <row r="12" spans="1:42" ht="18.75" customHeight="1">
      <c r="A12" s="104">
        <v>1</v>
      </c>
      <c r="B12" s="104"/>
      <c r="C12" s="104"/>
      <c r="D12" s="104"/>
      <c r="E12" s="231"/>
      <c r="F12" s="384"/>
      <c r="G12" s="231"/>
      <c r="H12" s="231"/>
      <c r="I12" s="231"/>
      <c r="J12" s="231"/>
      <c r="K12" s="245">
        <f>E12+G12+H12+I12+J12</f>
        <v>0</v>
      </c>
      <c r="L12" s="104"/>
      <c r="M12" s="104"/>
      <c r="N12" s="231"/>
      <c r="O12" s="384"/>
      <c r="P12" s="231"/>
      <c r="Q12" s="231"/>
      <c r="R12" s="231"/>
      <c r="S12" s="231"/>
      <c r="T12" s="245">
        <f>+N12+P12+Q12+R12+S12</f>
        <v>0</v>
      </c>
      <c r="U12" s="245">
        <f aca="true" t="shared" si="3" ref="U12:U20">C12-L12</f>
        <v>0</v>
      </c>
      <c r="V12" s="245">
        <f aca="true" t="shared" si="4" ref="V12:V20">+E12-N12</f>
        <v>0</v>
      </c>
      <c r="W12" s="245">
        <f>+G12+H12+I12+J12-P12-Q12-R12-S12</f>
        <v>0</v>
      </c>
      <c r="X12" s="76">
        <f>K12-T12</f>
        <v>0</v>
      </c>
      <c r="Y12" s="104"/>
      <c r="Z12" s="104"/>
      <c r="AA12" s="231"/>
      <c r="AB12" s="384"/>
      <c r="AC12" s="231"/>
      <c r="AD12" s="231"/>
      <c r="AE12" s="231"/>
      <c r="AF12" s="231"/>
      <c r="AG12" s="245">
        <f>AA12+AC12+AD12+AE12+AF12</f>
        <v>0</v>
      </c>
      <c r="AH12" s="104"/>
      <c r="AI12" s="104"/>
      <c r="AJ12" s="231"/>
      <c r="AK12" s="384"/>
      <c r="AL12" s="231"/>
      <c r="AM12" s="231"/>
      <c r="AN12" s="231"/>
      <c r="AO12" s="231"/>
      <c r="AP12" s="245">
        <f>AJ12+AL12+AM12+AN12+AO12</f>
        <v>0</v>
      </c>
    </row>
    <row r="13" spans="1:42" ht="18.75" customHeight="1">
      <c r="A13" s="104">
        <v>2</v>
      </c>
      <c r="B13" s="104"/>
      <c r="C13" s="104"/>
      <c r="D13" s="104"/>
      <c r="E13" s="231"/>
      <c r="F13" s="384"/>
      <c r="G13" s="231"/>
      <c r="H13" s="231"/>
      <c r="I13" s="231"/>
      <c r="J13" s="231"/>
      <c r="K13" s="245">
        <f aca="true" t="shared" si="5" ref="K13:K20">E13+G13+H13+I13+J13</f>
        <v>0</v>
      </c>
      <c r="L13" s="104"/>
      <c r="M13" s="104"/>
      <c r="N13" s="231"/>
      <c r="O13" s="384"/>
      <c r="P13" s="231"/>
      <c r="Q13" s="231"/>
      <c r="R13" s="231"/>
      <c r="S13" s="231"/>
      <c r="T13" s="245">
        <f aca="true" t="shared" si="6" ref="T13:T20">+N13+P13+Q13+R13+S13</f>
        <v>0</v>
      </c>
      <c r="U13" s="245">
        <f t="shared" si="3"/>
        <v>0</v>
      </c>
      <c r="V13" s="245">
        <f t="shared" si="4"/>
        <v>0</v>
      </c>
      <c r="W13" s="245">
        <f aca="true" t="shared" si="7" ref="W13:W20">+G13+H13+I13+J13-P13-Q13-R13-S13</f>
        <v>0</v>
      </c>
      <c r="X13" s="76">
        <f aca="true" t="shared" si="8" ref="X13:X20">K13-T13</f>
        <v>0</v>
      </c>
      <c r="Y13" s="104"/>
      <c r="Z13" s="104"/>
      <c r="AA13" s="231"/>
      <c r="AB13" s="384"/>
      <c r="AC13" s="231"/>
      <c r="AD13" s="231"/>
      <c r="AE13" s="231"/>
      <c r="AF13" s="231"/>
      <c r="AG13" s="245">
        <f aca="true" t="shared" si="9" ref="AG13:AG20">AA13+AC13+AD13+AE13+AF13</f>
        <v>0</v>
      </c>
      <c r="AH13" s="104"/>
      <c r="AI13" s="104"/>
      <c r="AJ13" s="231"/>
      <c r="AK13" s="384"/>
      <c r="AL13" s="231"/>
      <c r="AM13" s="231"/>
      <c r="AN13" s="231"/>
      <c r="AO13" s="231"/>
      <c r="AP13" s="245">
        <f aca="true" t="shared" si="10" ref="AP13:AP20">AJ13+AL13+AM13+AN13+AO13</f>
        <v>0</v>
      </c>
    </row>
    <row r="14" spans="1:42" ht="18.75" customHeight="1">
      <c r="A14" s="104">
        <v>3</v>
      </c>
      <c r="B14" s="104"/>
      <c r="C14" s="104"/>
      <c r="D14" s="104"/>
      <c r="E14" s="231"/>
      <c r="F14" s="384"/>
      <c r="G14" s="231"/>
      <c r="H14" s="231"/>
      <c r="I14" s="231"/>
      <c r="J14" s="231"/>
      <c r="K14" s="245">
        <f t="shared" si="5"/>
        <v>0</v>
      </c>
      <c r="L14" s="104"/>
      <c r="M14" s="104"/>
      <c r="N14" s="231"/>
      <c r="O14" s="384"/>
      <c r="P14" s="231"/>
      <c r="Q14" s="231"/>
      <c r="R14" s="231"/>
      <c r="S14" s="231"/>
      <c r="T14" s="245">
        <f t="shared" si="6"/>
        <v>0</v>
      </c>
      <c r="U14" s="245">
        <f t="shared" si="3"/>
        <v>0</v>
      </c>
      <c r="V14" s="245">
        <f t="shared" si="4"/>
        <v>0</v>
      </c>
      <c r="W14" s="245">
        <f t="shared" si="7"/>
        <v>0</v>
      </c>
      <c r="X14" s="76">
        <f t="shared" si="8"/>
        <v>0</v>
      </c>
      <c r="Y14" s="104"/>
      <c r="Z14" s="104"/>
      <c r="AA14" s="231"/>
      <c r="AB14" s="384"/>
      <c r="AC14" s="231"/>
      <c r="AD14" s="231"/>
      <c r="AE14" s="231"/>
      <c r="AF14" s="231"/>
      <c r="AG14" s="245">
        <f t="shared" si="9"/>
        <v>0</v>
      </c>
      <c r="AH14" s="104"/>
      <c r="AI14" s="104"/>
      <c r="AJ14" s="231"/>
      <c r="AK14" s="384"/>
      <c r="AL14" s="231"/>
      <c r="AM14" s="231"/>
      <c r="AN14" s="231"/>
      <c r="AO14" s="231"/>
      <c r="AP14" s="245">
        <f t="shared" si="10"/>
        <v>0</v>
      </c>
    </row>
    <row r="15" spans="1:42" ht="18.75" customHeight="1">
      <c r="A15" s="104">
        <v>4</v>
      </c>
      <c r="B15" s="104"/>
      <c r="C15" s="104"/>
      <c r="D15" s="104"/>
      <c r="E15" s="231"/>
      <c r="F15" s="384"/>
      <c r="G15" s="231"/>
      <c r="H15" s="231"/>
      <c r="I15" s="231"/>
      <c r="J15" s="231"/>
      <c r="K15" s="245">
        <f t="shared" si="5"/>
        <v>0</v>
      </c>
      <c r="L15" s="104"/>
      <c r="M15" s="104"/>
      <c r="N15" s="231"/>
      <c r="O15" s="384"/>
      <c r="P15" s="231"/>
      <c r="Q15" s="231"/>
      <c r="R15" s="231"/>
      <c r="S15" s="231"/>
      <c r="T15" s="245">
        <f t="shared" si="6"/>
        <v>0</v>
      </c>
      <c r="U15" s="245">
        <f t="shared" si="3"/>
        <v>0</v>
      </c>
      <c r="V15" s="245">
        <f t="shared" si="4"/>
        <v>0</v>
      </c>
      <c r="W15" s="245">
        <f t="shared" si="7"/>
        <v>0</v>
      </c>
      <c r="X15" s="76">
        <f t="shared" si="8"/>
        <v>0</v>
      </c>
      <c r="Y15" s="104"/>
      <c r="Z15" s="104"/>
      <c r="AA15" s="231"/>
      <c r="AB15" s="384"/>
      <c r="AC15" s="231"/>
      <c r="AD15" s="231"/>
      <c r="AE15" s="231"/>
      <c r="AF15" s="231"/>
      <c r="AG15" s="245">
        <f t="shared" si="9"/>
        <v>0</v>
      </c>
      <c r="AH15" s="104"/>
      <c r="AI15" s="104"/>
      <c r="AJ15" s="231"/>
      <c r="AK15" s="384"/>
      <c r="AL15" s="231"/>
      <c r="AM15" s="231"/>
      <c r="AN15" s="231"/>
      <c r="AO15" s="231"/>
      <c r="AP15" s="245">
        <f t="shared" si="10"/>
        <v>0</v>
      </c>
    </row>
    <row r="16" spans="1:42" ht="18.75" customHeight="1">
      <c r="A16" s="104">
        <v>5</v>
      </c>
      <c r="B16" s="104"/>
      <c r="C16" s="104"/>
      <c r="D16" s="104"/>
      <c r="E16" s="231"/>
      <c r="F16" s="384"/>
      <c r="G16" s="231"/>
      <c r="H16" s="231"/>
      <c r="I16" s="231"/>
      <c r="J16" s="231"/>
      <c r="K16" s="245">
        <f t="shared" si="5"/>
        <v>0</v>
      </c>
      <c r="L16" s="104"/>
      <c r="M16" s="104"/>
      <c r="N16" s="231"/>
      <c r="O16" s="384"/>
      <c r="P16" s="231"/>
      <c r="Q16" s="231"/>
      <c r="R16" s="231"/>
      <c r="S16" s="231"/>
      <c r="T16" s="245">
        <f t="shared" si="6"/>
        <v>0</v>
      </c>
      <c r="U16" s="245">
        <f t="shared" si="3"/>
        <v>0</v>
      </c>
      <c r="V16" s="245">
        <f t="shared" si="4"/>
        <v>0</v>
      </c>
      <c r="W16" s="245">
        <f t="shared" si="7"/>
        <v>0</v>
      </c>
      <c r="X16" s="76">
        <f t="shared" si="8"/>
        <v>0</v>
      </c>
      <c r="Y16" s="104"/>
      <c r="Z16" s="104"/>
      <c r="AA16" s="231"/>
      <c r="AB16" s="384"/>
      <c r="AC16" s="231"/>
      <c r="AD16" s="231"/>
      <c r="AE16" s="231"/>
      <c r="AF16" s="231"/>
      <c r="AG16" s="245">
        <f t="shared" si="9"/>
        <v>0</v>
      </c>
      <c r="AH16" s="104"/>
      <c r="AI16" s="104"/>
      <c r="AJ16" s="231"/>
      <c r="AK16" s="384"/>
      <c r="AL16" s="231"/>
      <c r="AM16" s="231"/>
      <c r="AN16" s="231"/>
      <c r="AO16" s="231"/>
      <c r="AP16" s="245">
        <f t="shared" si="10"/>
        <v>0</v>
      </c>
    </row>
    <row r="17" spans="1:42" ht="18.75" customHeight="1">
      <c r="A17" s="104">
        <v>6</v>
      </c>
      <c r="B17" s="104"/>
      <c r="C17" s="104"/>
      <c r="D17" s="104"/>
      <c r="E17" s="231"/>
      <c r="F17" s="384"/>
      <c r="G17" s="231"/>
      <c r="H17" s="231"/>
      <c r="I17" s="231"/>
      <c r="J17" s="231"/>
      <c r="K17" s="245">
        <f t="shared" si="5"/>
        <v>0</v>
      </c>
      <c r="L17" s="104"/>
      <c r="M17" s="104"/>
      <c r="N17" s="231"/>
      <c r="O17" s="384"/>
      <c r="P17" s="231"/>
      <c r="Q17" s="231"/>
      <c r="R17" s="231"/>
      <c r="S17" s="231"/>
      <c r="T17" s="245">
        <f t="shared" si="6"/>
        <v>0</v>
      </c>
      <c r="U17" s="245">
        <f t="shared" si="3"/>
        <v>0</v>
      </c>
      <c r="V17" s="245">
        <f t="shared" si="4"/>
        <v>0</v>
      </c>
      <c r="W17" s="245">
        <f t="shared" si="7"/>
        <v>0</v>
      </c>
      <c r="X17" s="76">
        <f t="shared" si="8"/>
        <v>0</v>
      </c>
      <c r="Y17" s="104"/>
      <c r="Z17" s="104"/>
      <c r="AA17" s="231"/>
      <c r="AB17" s="384"/>
      <c r="AC17" s="231"/>
      <c r="AD17" s="231"/>
      <c r="AE17" s="231"/>
      <c r="AF17" s="231"/>
      <c r="AG17" s="245">
        <f t="shared" si="9"/>
        <v>0</v>
      </c>
      <c r="AH17" s="104"/>
      <c r="AI17" s="104"/>
      <c r="AJ17" s="231"/>
      <c r="AK17" s="384"/>
      <c r="AL17" s="231"/>
      <c r="AM17" s="231"/>
      <c r="AN17" s="231"/>
      <c r="AO17" s="231"/>
      <c r="AP17" s="245">
        <f t="shared" si="10"/>
        <v>0</v>
      </c>
    </row>
    <row r="18" spans="1:42" ht="18.75" customHeight="1">
      <c r="A18" s="104">
        <v>7</v>
      </c>
      <c r="B18" s="104"/>
      <c r="C18" s="104"/>
      <c r="D18" s="104"/>
      <c r="E18" s="231"/>
      <c r="F18" s="384"/>
      <c r="G18" s="231"/>
      <c r="H18" s="231"/>
      <c r="I18" s="231"/>
      <c r="J18" s="231"/>
      <c r="K18" s="245">
        <f t="shared" si="5"/>
        <v>0</v>
      </c>
      <c r="L18" s="104"/>
      <c r="M18" s="104"/>
      <c r="N18" s="231"/>
      <c r="O18" s="384"/>
      <c r="P18" s="231"/>
      <c r="Q18" s="231"/>
      <c r="R18" s="231"/>
      <c r="S18" s="231"/>
      <c r="T18" s="245">
        <f t="shared" si="6"/>
        <v>0</v>
      </c>
      <c r="U18" s="245">
        <f t="shared" si="3"/>
        <v>0</v>
      </c>
      <c r="V18" s="245">
        <f t="shared" si="4"/>
        <v>0</v>
      </c>
      <c r="W18" s="245">
        <f t="shared" si="7"/>
        <v>0</v>
      </c>
      <c r="X18" s="76">
        <f t="shared" si="8"/>
        <v>0</v>
      </c>
      <c r="Y18" s="104"/>
      <c r="Z18" s="104"/>
      <c r="AA18" s="231"/>
      <c r="AB18" s="384"/>
      <c r="AC18" s="231"/>
      <c r="AD18" s="231"/>
      <c r="AE18" s="231"/>
      <c r="AF18" s="231"/>
      <c r="AG18" s="245">
        <f t="shared" si="9"/>
        <v>0</v>
      </c>
      <c r="AH18" s="104"/>
      <c r="AI18" s="104"/>
      <c r="AJ18" s="231"/>
      <c r="AK18" s="384"/>
      <c r="AL18" s="231"/>
      <c r="AM18" s="231"/>
      <c r="AN18" s="231"/>
      <c r="AO18" s="231"/>
      <c r="AP18" s="245">
        <f t="shared" si="10"/>
        <v>0</v>
      </c>
    </row>
    <row r="19" spans="1:42" ht="18.75" customHeight="1">
      <c r="A19" s="104">
        <v>8</v>
      </c>
      <c r="B19" s="104"/>
      <c r="C19" s="104"/>
      <c r="D19" s="104"/>
      <c r="E19" s="231"/>
      <c r="F19" s="384"/>
      <c r="G19" s="231"/>
      <c r="H19" s="231"/>
      <c r="I19" s="231"/>
      <c r="J19" s="231"/>
      <c r="K19" s="245">
        <f t="shared" si="5"/>
        <v>0</v>
      </c>
      <c r="L19" s="104"/>
      <c r="M19" s="104"/>
      <c r="N19" s="231"/>
      <c r="O19" s="384"/>
      <c r="P19" s="231"/>
      <c r="Q19" s="231"/>
      <c r="R19" s="231"/>
      <c r="S19" s="231"/>
      <c r="T19" s="245">
        <f t="shared" si="6"/>
        <v>0</v>
      </c>
      <c r="U19" s="245">
        <f t="shared" si="3"/>
        <v>0</v>
      </c>
      <c r="V19" s="245">
        <f t="shared" si="4"/>
        <v>0</v>
      </c>
      <c r="W19" s="245">
        <f t="shared" si="7"/>
        <v>0</v>
      </c>
      <c r="X19" s="76">
        <f t="shared" si="8"/>
        <v>0</v>
      </c>
      <c r="Y19" s="104"/>
      <c r="Z19" s="104"/>
      <c r="AA19" s="231"/>
      <c r="AB19" s="384"/>
      <c r="AC19" s="231"/>
      <c r="AD19" s="231"/>
      <c r="AE19" s="231"/>
      <c r="AF19" s="231"/>
      <c r="AG19" s="245">
        <f t="shared" si="9"/>
        <v>0</v>
      </c>
      <c r="AH19" s="104"/>
      <c r="AI19" s="104"/>
      <c r="AJ19" s="231"/>
      <c r="AK19" s="384"/>
      <c r="AL19" s="231"/>
      <c r="AM19" s="231"/>
      <c r="AN19" s="231"/>
      <c r="AO19" s="231"/>
      <c r="AP19" s="245">
        <f t="shared" si="10"/>
        <v>0</v>
      </c>
    </row>
    <row r="20" spans="1:42" ht="18.75" customHeight="1">
      <c r="A20" s="104">
        <v>9</v>
      </c>
      <c r="B20" s="104"/>
      <c r="C20" s="104"/>
      <c r="D20" s="104"/>
      <c r="E20" s="231"/>
      <c r="F20" s="384"/>
      <c r="G20" s="231"/>
      <c r="H20" s="231"/>
      <c r="I20" s="231"/>
      <c r="J20" s="231"/>
      <c r="K20" s="245">
        <f t="shared" si="5"/>
        <v>0</v>
      </c>
      <c r="L20" s="104"/>
      <c r="M20" s="104"/>
      <c r="N20" s="231"/>
      <c r="O20" s="384"/>
      <c r="P20" s="231"/>
      <c r="Q20" s="231"/>
      <c r="R20" s="231"/>
      <c r="S20" s="231"/>
      <c r="T20" s="245">
        <f t="shared" si="6"/>
        <v>0</v>
      </c>
      <c r="U20" s="245">
        <f t="shared" si="3"/>
        <v>0</v>
      </c>
      <c r="V20" s="245">
        <f t="shared" si="4"/>
        <v>0</v>
      </c>
      <c r="W20" s="245">
        <f t="shared" si="7"/>
        <v>0</v>
      </c>
      <c r="X20" s="76">
        <f t="shared" si="8"/>
        <v>0</v>
      </c>
      <c r="Y20" s="104"/>
      <c r="Z20" s="104"/>
      <c r="AA20" s="231"/>
      <c r="AB20" s="384"/>
      <c r="AC20" s="231"/>
      <c r="AD20" s="231"/>
      <c r="AE20" s="231"/>
      <c r="AF20" s="231"/>
      <c r="AG20" s="245">
        <f t="shared" si="9"/>
        <v>0</v>
      </c>
      <c r="AH20" s="104"/>
      <c r="AI20" s="104"/>
      <c r="AJ20" s="231"/>
      <c r="AK20" s="384"/>
      <c r="AL20" s="231"/>
      <c r="AM20" s="231"/>
      <c r="AN20" s="231"/>
      <c r="AO20" s="231"/>
      <c r="AP20" s="245">
        <f t="shared" si="10"/>
        <v>0</v>
      </c>
    </row>
  </sheetData>
  <sheetProtection/>
  <mergeCells count="4">
    <mergeCell ref="V5:V6"/>
    <mergeCell ref="W5:W6"/>
    <mergeCell ref="S2:U2"/>
    <mergeCell ref="U4:X4"/>
  </mergeCells>
  <printOptions/>
  <pageMargins left="0.75" right="0.75" top="1" bottom="1" header="0.5" footer="0.5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J49"/>
  <sheetViews>
    <sheetView zoomScalePageLayoutView="0" workbookViewId="0" topLeftCell="M1">
      <selection activeCell="P2" sqref="P2"/>
    </sheetView>
  </sheetViews>
  <sheetFormatPr defaultColWidth="9.140625" defaultRowHeight="12.75"/>
  <cols>
    <col min="1" max="1" width="3.57421875" style="4" customWidth="1"/>
    <col min="2" max="2" width="27.28125" style="5" customWidth="1"/>
    <col min="3" max="3" width="16.57421875" style="5" customWidth="1"/>
    <col min="4" max="4" width="8.140625" style="5" customWidth="1"/>
    <col min="5" max="5" width="10.57421875" style="5" customWidth="1"/>
    <col min="6" max="6" width="12.140625" style="5" customWidth="1"/>
    <col min="7" max="7" width="8.00390625" style="5" customWidth="1"/>
    <col min="8" max="8" width="11.421875" style="5" customWidth="1"/>
    <col min="9" max="9" width="10.57421875" style="5" customWidth="1"/>
    <col min="10" max="10" width="9.00390625" style="5" bestFit="1" customWidth="1"/>
    <col min="11" max="20" width="12.57421875" style="5" customWidth="1"/>
    <col min="21" max="21" width="9.00390625" style="5" bestFit="1" customWidth="1"/>
    <col min="22" max="22" width="12.57421875" style="5" customWidth="1"/>
    <col min="23" max="23" width="10.57421875" style="5" customWidth="1"/>
    <col min="24" max="24" width="12.140625" style="5" customWidth="1"/>
    <col min="25" max="25" width="8.00390625" style="5" customWidth="1"/>
    <col min="26" max="26" width="11.421875" style="5" customWidth="1"/>
    <col min="27" max="27" width="10.57421875" style="5" customWidth="1"/>
    <col min="28" max="28" width="9.00390625" style="5" bestFit="1" customWidth="1"/>
    <col min="29" max="29" width="9.8515625" style="5" bestFit="1" customWidth="1"/>
    <col min="30" max="30" width="10.57421875" style="5" customWidth="1"/>
    <col min="31" max="31" width="12.140625" style="5" customWidth="1"/>
    <col min="32" max="32" width="8.00390625" style="5" customWidth="1"/>
    <col min="33" max="33" width="11.421875" style="5" customWidth="1"/>
    <col min="34" max="34" width="10.57421875" style="5" customWidth="1"/>
    <col min="35" max="35" width="9.00390625" style="5" bestFit="1" customWidth="1"/>
    <col min="36" max="36" width="9.8515625" style="5" bestFit="1" customWidth="1"/>
    <col min="37" max="16384" width="9.140625" style="5" customWidth="1"/>
  </cols>
  <sheetData>
    <row r="1" spans="1:36" ht="16.5">
      <c r="A1" s="32"/>
      <c r="B1" s="235" t="s">
        <v>222</v>
      </c>
      <c r="C1" s="33"/>
      <c r="D1" s="33"/>
      <c r="E1" s="33"/>
      <c r="F1" s="33"/>
      <c r="G1" s="33"/>
      <c r="H1" s="33"/>
      <c r="I1" s="3"/>
      <c r="J1" s="138"/>
      <c r="K1" s="138"/>
      <c r="L1" s="138"/>
      <c r="M1" s="33"/>
      <c r="N1" s="138"/>
      <c r="O1" s="32"/>
      <c r="P1" s="137" t="s">
        <v>255</v>
      </c>
      <c r="Q1" s="33"/>
      <c r="R1" s="138"/>
      <c r="S1" s="33"/>
      <c r="T1" s="138"/>
      <c r="U1" s="33"/>
      <c r="V1" s="138"/>
      <c r="W1" s="188"/>
      <c r="X1" s="188"/>
      <c r="Y1" s="188"/>
      <c r="Z1" s="188"/>
      <c r="AA1" s="3"/>
      <c r="AB1" s="23"/>
      <c r="AC1" s="23"/>
      <c r="AD1" s="188"/>
      <c r="AE1" s="188"/>
      <c r="AF1" s="188"/>
      <c r="AG1" s="188"/>
      <c r="AH1" s="3"/>
      <c r="AI1" s="138"/>
      <c r="AJ1" s="138"/>
    </row>
    <row r="2" spans="1:36" ht="16.5" customHeight="1" thickBot="1">
      <c r="A2" s="32"/>
      <c r="B2" s="24"/>
      <c r="C2" s="185"/>
      <c r="D2" s="185"/>
      <c r="E2" s="185"/>
      <c r="F2" s="185"/>
      <c r="G2" s="24"/>
      <c r="H2" s="185"/>
      <c r="I2" s="186"/>
      <c r="J2" s="9"/>
      <c r="K2" s="186"/>
      <c r="L2" s="186"/>
      <c r="M2" s="236"/>
      <c r="N2" s="237"/>
      <c r="P2" s="421" t="s">
        <v>27</v>
      </c>
      <c r="Q2" s="152"/>
      <c r="R2" s="152"/>
      <c r="S2" s="152"/>
      <c r="T2" s="152"/>
      <c r="U2" s="152"/>
      <c r="V2" s="152"/>
      <c r="W2" s="9"/>
      <c r="X2" s="9"/>
      <c r="Y2" s="6"/>
      <c r="Z2" s="9"/>
      <c r="AA2" s="186"/>
      <c r="AB2" s="9"/>
      <c r="AC2" s="186"/>
      <c r="AD2" s="9"/>
      <c r="AE2" s="9"/>
      <c r="AF2" s="6"/>
      <c r="AG2" s="9"/>
      <c r="AH2" s="186"/>
      <c r="AI2" s="9"/>
      <c r="AJ2" s="186"/>
    </row>
    <row r="3" spans="1:36" s="189" customFormat="1" ht="25.5" customHeight="1">
      <c r="A3" s="32"/>
      <c r="B3" s="420" t="s">
        <v>28</v>
      </c>
      <c r="C3" s="138"/>
      <c r="D3" s="138"/>
      <c r="E3" s="138"/>
      <c r="F3" s="33"/>
      <c r="G3" s="187"/>
      <c r="H3" s="33"/>
      <c r="I3" s="33"/>
      <c r="J3" s="33"/>
      <c r="K3" s="188"/>
      <c r="L3" s="188"/>
      <c r="M3" s="36"/>
      <c r="N3" s="188"/>
      <c r="O3" s="33"/>
      <c r="P3" s="43" t="s">
        <v>220</v>
      </c>
      <c r="Q3" s="36"/>
      <c r="R3" s="188"/>
      <c r="S3" s="36"/>
      <c r="T3" s="188"/>
      <c r="U3" s="36"/>
      <c r="V3" s="188"/>
      <c r="W3" s="138"/>
      <c r="X3" s="33"/>
      <c r="Y3" s="187"/>
      <c r="Z3" s="33"/>
      <c r="AA3" s="33"/>
      <c r="AB3" s="33"/>
      <c r="AC3" s="188"/>
      <c r="AD3" s="138"/>
      <c r="AE3" s="33"/>
      <c r="AF3" s="187"/>
      <c r="AG3" s="33"/>
      <c r="AH3" s="33"/>
      <c r="AI3" s="33"/>
      <c r="AJ3" s="188"/>
    </row>
    <row r="4" spans="1:36" s="363" customFormat="1" ht="14.25">
      <c r="A4" s="281"/>
      <c r="B4" s="360"/>
      <c r="C4" s="361"/>
      <c r="D4" s="362"/>
      <c r="E4" s="362"/>
      <c r="F4" s="362"/>
      <c r="G4" s="364" t="s">
        <v>462</v>
      </c>
      <c r="H4" s="362"/>
      <c r="I4" s="362"/>
      <c r="J4" s="362"/>
      <c r="K4" s="362"/>
      <c r="L4" s="361"/>
      <c r="M4" s="922" t="s">
        <v>455</v>
      </c>
      <c r="N4" s="922"/>
      <c r="O4" s="922"/>
      <c r="P4" s="922"/>
      <c r="Q4" s="923"/>
      <c r="R4" s="924" t="s">
        <v>221</v>
      </c>
      <c r="S4" s="922"/>
      <c r="T4" s="922"/>
      <c r="U4" s="922"/>
      <c r="V4" s="923"/>
      <c r="W4" s="361"/>
      <c r="X4" s="362"/>
      <c r="Y4" s="364" t="s">
        <v>480</v>
      </c>
      <c r="Z4" s="362"/>
      <c r="AA4" s="362"/>
      <c r="AB4" s="362"/>
      <c r="AC4" s="464"/>
      <c r="AD4" s="361"/>
      <c r="AE4" s="362"/>
      <c r="AF4" s="364" t="s">
        <v>524</v>
      </c>
      <c r="AG4" s="362"/>
      <c r="AH4" s="362"/>
      <c r="AI4" s="362"/>
      <c r="AJ4" s="464"/>
    </row>
    <row r="5" spans="1:36" s="189" customFormat="1" ht="93.75">
      <c r="A5" s="242" t="s">
        <v>113</v>
      </c>
      <c r="B5" s="66" t="s">
        <v>223</v>
      </c>
      <c r="C5" s="66" t="s">
        <v>224</v>
      </c>
      <c r="D5" s="66" t="s">
        <v>225</v>
      </c>
      <c r="E5" s="66" t="s">
        <v>226</v>
      </c>
      <c r="F5" s="558" t="s">
        <v>461</v>
      </c>
      <c r="G5" s="66" t="s">
        <v>215</v>
      </c>
      <c r="H5" s="325" t="s">
        <v>318</v>
      </c>
      <c r="I5" s="66" t="s">
        <v>227</v>
      </c>
      <c r="J5" s="66" t="s">
        <v>228</v>
      </c>
      <c r="K5" s="66" t="s">
        <v>229</v>
      </c>
      <c r="L5" s="558" t="s">
        <v>460</v>
      </c>
      <c r="M5" s="66" t="s">
        <v>215</v>
      </c>
      <c r="N5" s="66" t="s">
        <v>288</v>
      </c>
      <c r="O5" s="66" t="s">
        <v>227</v>
      </c>
      <c r="P5" s="66" t="s">
        <v>228</v>
      </c>
      <c r="Q5" s="66" t="s">
        <v>303</v>
      </c>
      <c r="R5" s="66" t="s">
        <v>215</v>
      </c>
      <c r="S5" s="66" t="s">
        <v>288</v>
      </c>
      <c r="T5" s="66" t="s">
        <v>227</v>
      </c>
      <c r="U5" s="66" t="s">
        <v>228</v>
      </c>
      <c r="V5" s="66" t="s">
        <v>304</v>
      </c>
      <c r="W5" s="66" t="s">
        <v>226</v>
      </c>
      <c r="X5" s="558" t="s">
        <v>479</v>
      </c>
      <c r="Y5" s="66" t="s">
        <v>215</v>
      </c>
      <c r="Z5" s="66" t="s">
        <v>243</v>
      </c>
      <c r="AA5" s="66" t="s">
        <v>227</v>
      </c>
      <c r="AB5" s="66" t="s">
        <v>228</v>
      </c>
      <c r="AC5" s="66" t="s">
        <v>259</v>
      </c>
      <c r="AD5" s="66" t="s">
        <v>226</v>
      </c>
      <c r="AE5" s="558" t="s">
        <v>526</v>
      </c>
      <c r="AF5" s="66" t="s">
        <v>215</v>
      </c>
      <c r="AG5" s="66" t="s">
        <v>243</v>
      </c>
      <c r="AH5" s="66" t="s">
        <v>227</v>
      </c>
      <c r="AI5" s="66" t="s">
        <v>228</v>
      </c>
      <c r="AJ5" s="66" t="s">
        <v>259</v>
      </c>
    </row>
    <row r="6" spans="1:36" s="37" customFormat="1" ht="12.75">
      <c r="A6" s="127">
        <v>1</v>
      </c>
      <c r="B6" s="127">
        <v>2</v>
      </c>
      <c r="C6" s="127">
        <v>3</v>
      </c>
      <c r="D6" s="127">
        <v>4</v>
      </c>
      <c r="E6" s="127">
        <v>5</v>
      </c>
      <c r="F6" s="127">
        <v>6</v>
      </c>
      <c r="G6" s="127">
        <v>7</v>
      </c>
      <c r="H6" s="127">
        <v>8</v>
      </c>
      <c r="I6" s="127">
        <v>9</v>
      </c>
      <c r="J6" s="127">
        <v>10</v>
      </c>
      <c r="K6" s="127">
        <v>11</v>
      </c>
      <c r="L6" s="127">
        <v>12</v>
      </c>
      <c r="M6" s="127">
        <v>13</v>
      </c>
      <c r="N6" s="127">
        <v>14</v>
      </c>
      <c r="O6" s="127">
        <v>15</v>
      </c>
      <c r="P6" s="127">
        <v>16</v>
      </c>
      <c r="Q6" s="127">
        <v>17</v>
      </c>
      <c r="R6" s="127">
        <v>18</v>
      </c>
      <c r="S6" s="127">
        <v>19</v>
      </c>
      <c r="T6" s="127">
        <v>20</v>
      </c>
      <c r="U6" s="127">
        <v>21</v>
      </c>
      <c r="V6" s="127">
        <v>22</v>
      </c>
      <c r="W6" s="127">
        <v>23</v>
      </c>
      <c r="X6" s="127">
        <v>24</v>
      </c>
      <c r="Y6" s="127">
        <v>25</v>
      </c>
      <c r="Z6" s="127">
        <v>26</v>
      </c>
      <c r="AA6" s="127">
        <v>27</v>
      </c>
      <c r="AB6" s="127">
        <v>28</v>
      </c>
      <c r="AC6" s="127">
        <v>29</v>
      </c>
      <c r="AD6" s="127">
        <v>30</v>
      </c>
      <c r="AE6" s="127">
        <v>31</v>
      </c>
      <c r="AF6" s="127">
        <v>32</v>
      </c>
      <c r="AG6" s="127">
        <v>33</v>
      </c>
      <c r="AH6" s="127">
        <v>34</v>
      </c>
      <c r="AI6" s="127">
        <v>35</v>
      </c>
      <c r="AJ6" s="127">
        <v>36</v>
      </c>
    </row>
    <row r="7" spans="1:36" ht="14.25">
      <c r="A7" s="243" t="s">
        <v>2</v>
      </c>
      <c r="B7" s="244" t="s">
        <v>499</v>
      </c>
      <c r="C7" s="245"/>
      <c r="D7" s="245"/>
      <c r="E7" s="245"/>
      <c r="F7" s="245"/>
      <c r="G7" s="244"/>
      <c r="H7" s="245"/>
      <c r="I7" s="245"/>
      <c r="J7" s="245"/>
      <c r="K7" s="245"/>
      <c r="L7" s="245"/>
      <c r="M7" s="244"/>
      <c r="N7" s="245"/>
      <c r="O7" s="245"/>
      <c r="P7" s="245"/>
      <c r="Q7" s="244"/>
      <c r="R7" s="245"/>
      <c r="S7" s="244"/>
      <c r="T7" s="245"/>
      <c r="U7" s="109"/>
      <c r="V7" s="109"/>
      <c r="W7" s="245"/>
      <c r="X7" s="245"/>
      <c r="Y7" s="244"/>
      <c r="Z7" s="245"/>
      <c r="AA7" s="245"/>
      <c r="AB7" s="245"/>
      <c r="AC7" s="245"/>
      <c r="AD7" s="245"/>
      <c r="AE7" s="245"/>
      <c r="AF7" s="244"/>
      <c r="AG7" s="245"/>
      <c r="AH7" s="245"/>
      <c r="AI7" s="245"/>
      <c r="AJ7" s="245"/>
    </row>
    <row r="8" spans="1:36" ht="13.5">
      <c r="A8" s="231"/>
      <c r="B8" s="205" t="s">
        <v>125</v>
      </c>
      <c r="C8" s="245"/>
      <c r="D8" s="245"/>
      <c r="E8" s="245"/>
      <c r="F8" s="245"/>
      <c r="G8" s="205"/>
      <c r="H8" s="205"/>
      <c r="I8" s="205"/>
      <c r="J8" s="205"/>
      <c r="K8" s="205"/>
      <c r="L8" s="245"/>
      <c r="M8" s="205"/>
      <c r="N8" s="205"/>
      <c r="O8" s="205"/>
      <c r="P8" s="205"/>
      <c r="Q8" s="205"/>
      <c r="R8" s="205"/>
      <c r="S8" s="205"/>
      <c r="T8" s="205"/>
      <c r="U8" s="109"/>
      <c r="V8" s="109"/>
      <c r="W8" s="245"/>
      <c r="X8" s="245"/>
      <c r="Y8" s="205"/>
      <c r="Z8" s="205"/>
      <c r="AA8" s="205"/>
      <c r="AB8" s="205"/>
      <c r="AC8" s="205"/>
      <c r="AD8" s="245"/>
      <c r="AE8" s="245"/>
      <c r="AF8" s="205"/>
      <c r="AG8" s="205"/>
      <c r="AH8" s="205"/>
      <c r="AI8" s="205"/>
      <c r="AJ8" s="205"/>
    </row>
    <row r="9" spans="1:36" ht="13.5">
      <c r="A9" s="231"/>
      <c r="B9" s="205" t="s">
        <v>230</v>
      </c>
      <c r="C9" s="245"/>
      <c r="D9" s="245"/>
      <c r="E9" s="245"/>
      <c r="F9" s="245"/>
      <c r="G9" s="205"/>
      <c r="H9" s="205"/>
      <c r="I9" s="205"/>
      <c r="J9" s="205"/>
      <c r="K9" s="205"/>
      <c r="L9" s="245"/>
      <c r="M9" s="205"/>
      <c r="N9" s="205"/>
      <c r="O9" s="205"/>
      <c r="P9" s="205"/>
      <c r="Q9" s="205"/>
      <c r="R9" s="205"/>
      <c r="S9" s="205"/>
      <c r="T9" s="205"/>
      <c r="U9" s="109"/>
      <c r="V9" s="109"/>
      <c r="W9" s="245"/>
      <c r="X9" s="245"/>
      <c r="Y9" s="205"/>
      <c r="Z9" s="205"/>
      <c r="AA9" s="205"/>
      <c r="AB9" s="205"/>
      <c r="AC9" s="205"/>
      <c r="AD9" s="245"/>
      <c r="AE9" s="245"/>
      <c r="AF9" s="205"/>
      <c r="AG9" s="205"/>
      <c r="AH9" s="205"/>
      <c r="AI9" s="205"/>
      <c r="AJ9" s="205"/>
    </row>
    <row r="10" spans="1:36" ht="13.5">
      <c r="A10" s="231"/>
      <c r="B10" s="205" t="s">
        <v>231</v>
      </c>
      <c r="C10" s="245"/>
      <c r="D10" s="245"/>
      <c r="E10" s="245"/>
      <c r="F10" s="245"/>
      <c r="G10" s="205"/>
      <c r="H10" s="205"/>
      <c r="I10" s="205"/>
      <c r="J10" s="205"/>
      <c r="K10" s="205"/>
      <c r="L10" s="245"/>
      <c r="M10" s="205"/>
      <c r="N10" s="205"/>
      <c r="O10" s="205"/>
      <c r="P10" s="205"/>
      <c r="Q10" s="205"/>
      <c r="R10" s="205"/>
      <c r="S10" s="205"/>
      <c r="T10" s="205"/>
      <c r="U10" s="109"/>
      <c r="V10" s="109"/>
      <c r="W10" s="245"/>
      <c r="X10" s="245"/>
      <c r="Y10" s="205"/>
      <c r="Z10" s="205"/>
      <c r="AA10" s="205"/>
      <c r="AB10" s="205"/>
      <c r="AC10" s="205"/>
      <c r="AD10" s="245"/>
      <c r="AE10" s="245"/>
      <c r="AF10" s="205"/>
      <c r="AG10" s="205"/>
      <c r="AH10" s="205"/>
      <c r="AI10" s="205"/>
      <c r="AJ10" s="205"/>
    </row>
    <row r="11" spans="1:36" ht="13.5">
      <c r="A11" s="231">
        <v>1</v>
      </c>
      <c r="B11" s="104"/>
      <c r="C11" s="231"/>
      <c r="D11" s="231"/>
      <c r="E11" s="231"/>
      <c r="F11" s="231"/>
      <c r="G11" s="104"/>
      <c r="H11" s="104"/>
      <c r="I11" s="104"/>
      <c r="J11" s="104"/>
      <c r="K11" s="245">
        <f>H11+I11+J11</f>
        <v>0</v>
      </c>
      <c r="L11" s="231"/>
      <c r="M11" s="104"/>
      <c r="N11" s="231"/>
      <c r="O11" s="231"/>
      <c r="P11" s="231"/>
      <c r="Q11" s="245">
        <f>N11+O11+P11</f>
        <v>0</v>
      </c>
      <c r="R11" s="245">
        <f aca="true" t="shared" si="0" ref="R11:U13">G11-M11</f>
        <v>0</v>
      </c>
      <c r="S11" s="245">
        <f t="shared" si="0"/>
        <v>0</v>
      </c>
      <c r="T11" s="245">
        <f t="shared" si="0"/>
        <v>0</v>
      </c>
      <c r="U11" s="245">
        <f t="shared" si="0"/>
        <v>0</v>
      </c>
      <c r="V11" s="245">
        <f>S11+T11+U11</f>
        <v>0</v>
      </c>
      <c r="W11" s="231"/>
      <c r="X11" s="231"/>
      <c r="Y11" s="104"/>
      <c r="Z11" s="104"/>
      <c r="AA11" s="104"/>
      <c r="AB11" s="104"/>
      <c r="AC11" s="245">
        <f>Z11+AA11+AB11</f>
        <v>0</v>
      </c>
      <c r="AD11" s="231"/>
      <c r="AE11" s="231"/>
      <c r="AF11" s="104"/>
      <c r="AG11" s="104"/>
      <c r="AH11" s="104"/>
      <c r="AI11" s="104"/>
      <c r="AJ11" s="245">
        <f>AG11+AH11+AI11</f>
        <v>0</v>
      </c>
    </row>
    <row r="12" spans="1:36" ht="13.5">
      <c r="A12" s="231">
        <v>2</v>
      </c>
      <c r="B12" s="104"/>
      <c r="C12" s="231"/>
      <c r="D12" s="231"/>
      <c r="E12" s="231"/>
      <c r="F12" s="231"/>
      <c r="G12" s="104"/>
      <c r="H12" s="104"/>
      <c r="I12" s="104"/>
      <c r="J12" s="104"/>
      <c r="K12" s="245">
        <f>H12+I12+J12</f>
        <v>0</v>
      </c>
      <c r="L12" s="231"/>
      <c r="M12" s="104"/>
      <c r="N12" s="231"/>
      <c r="O12" s="231"/>
      <c r="P12" s="231"/>
      <c r="Q12" s="245">
        <f>N12+O12+P12</f>
        <v>0</v>
      </c>
      <c r="R12" s="245">
        <f t="shared" si="0"/>
        <v>0</v>
      </c>
      <c r="S12" s="245">
        <f t="shared" si="0"/>
        <v>0</v>
      </c>
      <c r="T12" s="245">
        <f t="shared" si="0"/>
        <v>0</v>
      </c>
      <c r="U12" s="245">
        <f t="shared" si="0"/>
        <v>0</v>
      </c>
      <c r="V12" s="245">
        <f>S12+T12+U12</f>
        <v>0</v>
      </c>
      <c r="W12" s="231"/>
      <c r="X12" s="231"/>
      <c r="Y12" s="104"/>
      <c r="Z12" s="104"/>
      <c r="AA12" s="104"/>
      <c r="AB12" s="104"/>
      <c r="AC12" s="245">
        <f>Z12+AA12+AB12</f>
        <v>0</v>
      </c>
      <c r="AD12" s="231"/>
      <c r="AE12" s="231"/>
      <c r="AF12" s="104"/>
      <c r="AG12" s="104"/>
      <c r="AH12" s="104"/>
      <c r="AI12" s="104"/>
      <c r="AJ12" s="245">
        <f>AG12+AH12+AI12</f>
        <v>0</v>
      </c>
    </row>
    <row r="13" spans="1:36" ht="13.5">
      <c r="A13" s="231">
        <v>3</v>
      </c>
      <c r="B13" s="246"/>
      <c r="C13" s="231"/>
      <c r="D13" s="231"/>
      <c r="E13" s="231"/>
      <c r="F13" s="231"/>
      <c r="G13" s="104"/>
      <c r="H13" s="104"/>
      <c r="I13" s="104"/>
      <c r="J13" s="104"/>
      <c r="K13" s="245">
        <f>H13+I13+J13</f>
        <v>0</v>
      </c>
      <c r="L13" s="231"/>
      <c r="M13" s="104"/>
      <c r="N13" s="231"/>
      <c r="O13" s="231"/>
      <c r="P13" s="231"/>
      <c r="Q13" s="245">
        <f>N13+O13+P13</f>
        <v>0</v>
      </c>
      <c r="R13" s="245">
        <f t="shared" si="0"/>
        <v>0</v>
      </c>
      <c r="S13" s="245">
        <f t="shared" si="0"/>
        <v>0</v>
      </c>
      <c r="T13" s="245">
        <f t="shared" si="0"/>
        <v>0</v>
      </c>
      <c r="U13" s="245">
        <f t="shared" si="0"/>
        <v>0</v>
      </c>
      <c r="V13" s="245">
        <f>S13+T13+U13</f>
        <v>0</v>
      </c>
      <c r="W13" s="231"/>
      <c r="X13" s="231"/>
      <c r="Y13" s="104"/>
      <c r="Z13" s="104"/>
      <c r="AA13" s="104"/>
      <c r="AB13" s="104"/>
      <c r="AC13" s="245">
        <f>Z13+AA13+AB13</f>
        <v>0</v>
      </c>
      <c r="AD13" s="231"/>
      <c r="AE13" s="231"/>
      <c r="AF13" s="104"/>
      <c r="AG13" s="104"/>
      <c r="AH13" s="104"/>
      <c r="AI13" s="104"/>
      <c r="AJ13" s="245">
        <f>AG13+AH13+AI13</f>
        <v>0</v>
      </c>
    </row>
    <row r="14" spans="1:36" s="248" customFormat="1" ht="27">
      <c r="A14" s="243"/>
      <c r="B14" s="251" t="s">
        <v>232</v>
      </c>
      <c r="C14" s="247" t="s">
        <v>1</v>
      </c>
      <c r="D14" s="247" t="s">
        <v>1</v>
      </c>
      <c r="E14" s="247" t="s">
        <v>1</v>
      </c>
      <c r="F14" s="247" t="s">
        <v>1</v>
      </c>
      <c r="G14" s="247">
        <f>SUM(G11:G13)</f>
        <v>0</v>
      </c>
      <c r="H14" s="247">
        <f aca="true" t="shared" si="1" ref="H14:P14">SUM(H11:H13)</f>
        <v>0</v>
      </c>
      <c r="I14" s="247">
        <f t="shared" si="1"/>
        <v>0</v>
      </c>
      <c r="J14" s="247">
        <f t="shared" si="1"/>
        <v>0</v>
      </c>
      <c r="K14" s="247">
        <f t="shared" si="1"/>
        <v>0</v>
      </c>
      <c r="L14" s="247" t="s">
        <v>1</v>
      </c>
      <c r="M14" s="247">
        <f t="shared" si="1"/>
        <v>0</v>
      </c>
      <c r="N14" s="247">
        <f t="shared" si="1"/>
        <v>0</v>
      </c>
      <c r="O14" s="247">
        <f t="shared" si="1"/>
        <v>0</v>
      </c>
      <c r="P14" s="247">
        <f t="shared" si="1"/>
        <v>0</v>
      </c>
      <c r="Q14" s="247">
        <f aca="true" t="shared" si="2" ref="Q14:V14">SUM(Q11:Q13)</f>
        <v>0</v>
      </c>
      <c r="R14" s="247">
        <f t="shared" si="2"/>
        <v>0</v>
      </c>
      <c r="S14" s="247">
        <f t="shared" si="2"/>
        <v>0</v>
      </c>
      <c r="T14" s="247">
        <f t="shared" si="2"/>
        <v>0</v>
      </c>
      <c r="U14" s="247">
        <f t="shared" si="2"/>
        <v>0</v>
      </c>
      <c r="V14" s="247">
        <f t="shared" si="2"/>
        <v>0</v>
      </c>
      <c r="W14" s="247" t="s">
        <v>1</v>
      </c>
      <c r="X14" s="247" t="s">
        <v>1</v>
      </c>
      <c r="Y14" s="247">
        <f>SUM(Y11:Y13)</f>
        <v>0</v>
      </c>
      <c r="Z14" s="247">
        <f>SUM(Z11:Z13)</f>
        <v>0</v>
      </c>
      <c r="AA14" s="247">
        <f>SUM(AA11:AA13)</f>
        <v>0</v>
      </c>
      <c r="AB14" s="247">
        <f>SUM(AB11:AB13)</f>
        <v>0</v>
      </c>
      <c r="AC14" s="247">
        <f>SUM(AC11:AC13)</f>
        <v>0</v>
      </c>
      <c r="AD14" s="247" t="s">
        <v>1</v>
      </c>
      <c r="AE14" s="247" t="s">
        <v>1</v>
      </c>
      <c r="AF14" s="247">
        <f>SUM(AF11:AF13)</f>
        <v>0</v>
      </c>
      <c r="AG14" s="247">
        <f>SUM(AG11:AG13)</f>
        <v>0</v>
      </c>
      <c r="AH14" s="247">
        <f>SUM(AH11:AH13)</f>
        <v>0</v>
      </c>
      <c r="AI14" s="247">
        <f>SUM(AI11:AI13)</f>
        <v>0</v>
      </c>
      <c r="AJ14" s="247">
        <f>SUM(AJ11:AJ13)</f>
        <v>0</v>
      </c>
    </row>
    <row r="15" spans="1:36" ht="13.5">
      <c r="A15" s="231"/>
      <c r="B15" s="205" t="s">
        <v>231</v>
      </c>
      <c r="C15" s="245"/>
      <c r="D15" s="245"/>
      <c r="E15" s="245"/>
      <c r="F15" s="245"/>
      <c r="G15" s="205"/>
      <c r="H15" s="205"/>
      <c r="I15" s="205"/>
      <c r="J15" s="205"/>
      <c r="K15" s="205"/>
      <c r="L15" s="245"/>
      <c r="M15" s="205"/>
      <c r="N15" s="205"/>
      <c r="O15" s="205"/>
      <c r="P15" s="205"/>
      <c r="Q15" s="205"/>
      <c r="R15" s="205"/>
      <c r="S15" s="205"/>
      <c r="T15" s="205"/>
      <c r="U15" s="109"/>
      <c r="V15" s="109"/>
      <c r="W15" s="245"/>
      <c r="X15" s="245"/>
      <c r="Y15" s="205"/>
      <c r="Z15" s="205"/>
      <c r="AA15" s="205"/>
      <c r="AB15" s="205"/>
      <c r="AC15" s="205"/>
      <c r="AD15" s="245"/>
      <c r="AE15" s="245"/>
      <c r="AF15" s="205"/>
      <c r="AG15" s="205"/>
      <c r="AH15" s="205"/>
      <c r="AI15" s="205"/>
      <c r="AJ15" s="205"/>
    </row>
    <row r="16" spans="1:36" ht="13.5">
      <c r="A16" s="231">
        <v>1</v>
      </c>
      <c r="B16" s="104"/>
      <c r="C16" s="231"/>
      <c r="D16" s="231"/>
      <c r="E16" s="231"/>
      <c r="F16" s="231"/>
      <c r="G16" s="104"/>
      <c r="H16" s="104"/>
      <c r="I16" s="104"/>
      <c r="J16" s="104"/>
      <c r="K16" s="245">
        <f>H16+I16+J16</f>
        <v>0</v>
      </c>
      <c r="L16" s="231"/>
      <c r="M16" s="104"/>
      <c r="N16" s="231"/>
      <c r="O16" s="231"/>
      <c r="P16" s="231"/>
      <c r="Q16" s="245">
        <f>N16+O16+P16</f>
        <v>0</v>
      </c>
      <c r="R16" s="245">
        <f aca="true" t="shared" si="3" ref="R16:U18">G16-M16</f>
        <v>0</v>
      </c>
      <c r="S16" s="245">
        <f t="shared" si="3"/>
        <v>0</v>
      </c>
      <c r="T16" s="245">
        <f t="shared" si="3"/>
        <v>0</v>
      </c>
      <c r="U16" s="245">
        <f t="shared" si="3"/>
        <v>0</v>
      </c>
      <c r="V16" s="245">
        <f>S16+T16+U16</f>
        <v>0</v>
      </c>
      <c r="W16" s="231"/>
      <c r="X16" s="231"/>
      <c r="Y16" s="104"/>
      <c r="Z16" s="104"/>
      <c r="AA16" s="104"/>
      <c r="AB16" s="104"/>
      <c r="AC16" s="245">
        <f>Z16+AA16+AB16</f>
        <v>0</v>
      </c>
      <c r="AD16" s="231"/>
      <c r="AE16" s="231"/>
      <c r="AF16" s="104"/>
      <c r="AG16" s="104"/>
      <c r="AH16" s="104"/>
      <c r="AI16" s="104"/>
      <c r="AJ16" s="245">
        <f>AG16+AH16+AI16</f>
        <v>0</v>
      </c>
    </row>
    <row r="17" spans="1:36" ht="13.5">
      <c r="A17" s="231">
        <v>2</v>
      </c>
      <c r="B17" s="104"/>
      <c r="C17" s="231"/>
      <c r="D17" s="231"/>
      <c r="E17" s="231"/>
      <c r="F17" s="231"/>
      <c r="G17" s="104"/>
      <c r="H17" s="104"/>
      <c r="I17" s="104"/>
      <c r="J17" s="104"/>
      <c r="K17" s="245">
        <f>H17+I17+J17</f>
        <v>0</v>
      </c>
      <c r="L17" s="231"/>
      <c r="M17" s="104"/>
      <c r="N17" s="231"/>
      <c r="O17" s="231"/>
      <c r="P17" s="231"/>
      <c r="Q17" s="245">
        <f>N17+O17+P17</f>
        <v>0</v>
      </c>
      <c r="R17" s="245">
        <f t="shared" si="3"/>
        <v>0</v>
      </c>
      <c r="S17" s="245">
        <f t="shared" si="3"/>
        <v>0</v>
      </c>
      <c r="T17" s="245">
        <f t="shared" si="3"/>
        <v>0</v>
      </c>
      <c r="U17" s="245">
        <f t="shared" si="3"/>
        <v>0</v>
      </c>
      <c r="V17" s="245">
        <f>S17+T17+U17</f>
        <v>0</v>
      </c>
      <c r="W17" s="231"/>
      <c r="X17" s="231"/>
      <c r="Y17" s="104"/>
      <c r="Z17" s="104"/>
      <c r="AA17" s="104"/>
      <c r="AB17" s="104"/>
      <c r="AC17" s="245">
        <f>Z17+AA17+AB17</f>
        <v>0</v>
      </c>
      <c r="AD17" s="231"/>
      <c r="AE17" s="231"/>
      <c r="AF17" s="104"/>
      <c r="AG17" s="104"/>
      <c r="AH17" s="104"/>
      <c r="AI17" s="104"/>
      <c r="AJ17" s="245">
        <f>AG17+AH17+AI17</f>
        <v>0</v>
      </c>
    </row>
    <row r="18" spans="1:36" ht="13.5">
      <c r="A18" s="231">
        <v>3</v>
      </c>
      <c r="B18" s="246"/>
      <c r="C18" s="231"/>
      <c r="D18" s="231"/>
      <c r="E18" s="231"/>
      <c r="F18" s="231"/>
      <c r="G18" s="104"/>
      <c r="H18" s="104"/>
      <c r="I18" s="104"/>
      <c r="J18" s="104"/>
      <c r="K18" s="245">
        <f>H18+I18+J18</f>
        <v>0</v>
      </c>
      <c r="L18" s="231"/>
      <c r="M18" s="104"/>
      <c r="N18" s="231"/>
      <c r="O18" s="231"/>
      <c r="P18" s="231"/>
      <c r="Q18" s="245">
        <f>N18+O18+P18</f>
        <v>0</v>
      </c>
      <c r="R18" s="245">
        <f t="shared" si="3"/>
        <v>0</v>
      </c>
      <c r="S18" s="245">
        <f t="shared" si="3"/>
        <v>0</v>
      </c>
      <c r="T18" s="245">
        <f t="shared" si="3"/>
        <v>0</v>
      </c>
      <c r="U18" s="245">
        <f t="shared" si="3"/>
        <v>0</v>
      </c>
      <c r="V18" s="245">
        <f>S18+T18+U18</f>
        <v>0</v>
      </c>
      <c r="W18" s="231"/>
      <c r="X18" s="231"/>
      <c r="Y18" s="104"/>
      <c r="Z18" s="104"/>
      <c r="AA18" s="104"/>
      <c r="AB18" s="104"/>
      <c r="AC18" s="245">
        <f>Z18+AA18+AB18</f>
        <v>0</v>
      </c>
      <c r="AD18" s="231"/>
      <c r="AE18" s="231"/>
      <c r="AF18" s="104"/>
      <c r="AG18" s="104"/>
      <c r="AH18" s="104"/>
      <c r="AI18" s="104"/>
      <c r="AJ18" s="245">
        <f>AG18+AH18+AI18</f>
        <v>0</v>
      </c>
    </row>
    <row r="19" spans="1:36" s="248" customFormat="1" ht="27">
      <c r="A19" s="243"/>
      <c r="B19" s="251" t="s">
        <v>232</v>
      </c>
      <c r="C19" s="247" t="s">
        <v>1</v>
      </c>
      <c r="D19" s="247" t="s">
        <v>1</v>
      </c>
      <c r="E19" s="247" t="s">
        <v>1</v>
      </c>
      <c r="F19" s="247" t="s">
        <v>1</v>
      </c>
      <c r="G19" s="247">
        <f aca="true" t="shared" si="4" ref="G19:P19">SUM(G16:G18)</f>
        <v>0</v>
      </c>
      <c r="H19" s="247">
        <f t="shared" si="4"/>
        <v>0</v>
      </c>
      <c r="I19" s="247">
        <f t="shared" si="4"/>
        <v>0</v>
      </c>
      <c r="J19" s="247">
        <f t="shared" si="4"/>
        <v>0</v>
      </c>
      <c r="K19" s="247">
        <f t="shared" si="4"/>
        <v>0</v>
      </c>
      <c r="L19" s="247" t="s">
        <v>1</v>
      </c>
      <c r="M19" s="247">
        <f t="shared" si="4"/>
        <v>0</v>
      </c>
      <c r="N19" s="247">
        <f t="shared" si="4"/>
        <v>0</v>
      </c>
      <c r="O19" s="247">
        <f t="shared" si="4"/>
        <v>0</v>
      </c>
      <c r="P19" s="247">
        <f t="shared" si="4"/>
        <v>0</v>
      </c>
      <c r="Q19" s="247">
        <f>SUM(Q16:Q18)</f>
        <v>0</v>
      </c>
      <c r="R19" s="247">
        <f>SUM(R16:R18)</f>
        <v>0</v>
      </c>
      <c r="S19" s="247">
        <f>SUM(S16:S18)</f>
        <v>0</v>
      </c>
      <c r="T19" s="247">
        <f>SUM(T16:T18)</f>
        <v>0</v>
      </c>
      <c r="U19" s="115"/>
      <c r="V19" s="115"/>
      <c r="W19" s="247" t="s">
        <v>1</v>
      </c>
      <c r="X19" s="247" t="s">
        <v>1</v>
      </c>
      <c r="Y19" s="247">
        <f>SUM(Y16:Y18)</f>
        <v>0</v>
      </c>
      <c r="Z19" s="247">
        <f>SUM(Z16:Z18)</f>
        <v>0</v>
      </c>
      <c r="AA19" s="247">
        <f>SUM(AA16:AA18)</f>
        <v>0</v>
      </c>
      <c r="AB19" s="247">
        <f>SUM(AB16:AB18)</f>
        <v>0</v>
      </c>
      <c r="AC19" s="247">
        <f>SUM(AC16:AC18)</f>
        <v>0</v>
      </c>
      <c r="AD19" s="247" t="s">
        <v>1</v>
      </c>
      <c r="AE19" s="247" t="s">
        <v>1</v>
      </c>
      <c r="AF19" s="247">
        <f>SUM(AF16:AF18)</f>
        <v>0</v>
      </c>
      <c r="AG19" s="247">
        <f>SUM(AG16:AG18)</f>
        <v>0</v>
      </c>
      <c r="AH19" s="247">
        <f>SUM(AH16:AH18)</f>
        <v>0</v>
      </c>
      <c r="AI19" s="247">
        <f>SUM(AI16:AI18)</f>
        <v>0</v>
      </c>
      <c r="AJ19" s="247">
        <f>SUM(AJ16:AJ18)</f>
        <v>0</v>
      </c>
    </row>
    <row r="20" spans="1:36" s="248" customFormat="1" ht="27">
      <c r="A20" s="243"/>
      <c r="B20" s="244" t="s">
        <v>256</v>
      </c>
      <c r="C20" s="247" t="s">
        <v>1</v>
      </c>
      <c r="D20" s="247" t="s">
        <v>1</v>
      </c>
      <c r="E20" s="247" t="s">
        <v>1</v>
      </c>
      <c r="F20" s="247" t="s">
        <v>1</v>
      </c>
      <c r="G20" s="247">
        <f>G14+G19</f>
        <v>0</v>
      </c>
      <c r="H20" s="247">
        <f>H14+H19</f>
        <v>0</v>
      </c>
      <c r="I20" s="247">
        <f>I14+I19</f>
        <v>0</v>
      </c>
      <c r="J20" s="247">
        <f>J14+J19</f>
        <v>0</v>
      </c>
      <c r="K20" s="247">
        <f>K14+K19</f>
        <v>0</v>
      </c>
      <c r="L20" s="247" t="s">
        <v>1</v>
      </c>
      <c r="M20" s="247">
        <f aca="true" t="shared" si="5" ref="M20:V20">M14+M19</f>
        <v>0</v>
      </c>
      <c r="N20" s="247">
        <f t="shared" si="5"/>
        <v>0</v>
      </c>
      <c r="O20" s="247">
        <f t="shared" si="5"/>
        <v>0</v>
      </c>
      <c r="P20" s="247">
        <f t="shared" si="5"/>
        <v>0</v>
      </c>
      <c r="Q20" s="247">
        <f t="shared" si="5"/>
        <v>0</v>
      </c>
      <c r="R20" s="247">
        <f t="shared" si="5"/>
        <v>0</v>
      </c>
      <c r="S20" s="247">
        <f t="shared" si="5"/>
        <v>0</v>
      </c>
      <c r="T20" s="247">
        <f t="shared" si="5"/>
        <v>0</v>
      </c>
      <c r="U20" s="247">
        <f t="shared" si="5"/>
        <v>0</v>
      </c>
      <c r="V20" s="247">
        <f t="shared" si="5"/>
        <v>0</v>
      </c>
      <c r="W20" s="247" t="s">
        <v>1</v>
      </c>
      <c r="X20" s="247" t="s">
        <v>1</v>
      </c>
      <c r="Y20" s="247">
        <f>Y14+Y19</f>
        <v>0</v>
      </c>
      <c r="Z20" s="247">
        <f>Z14+Z19</f>
        <v>0</v>
      </c>
      <c r="AA20" s="247">
        <f>AA14+AA19</f>
        <v>0</v>
      </c>
      <c r="AB20" s="247">
        <f>AB14+AB19</f>
        <v>0</v>
      </c>
      <c r="AC20" s="247">
        <f>AC14+AC19</f>
        <v>0</v>
      </c>
      <c r="AD20" s="247" t="s">
        <v>1</v>
      </c>
      <c r="AE20" s="247" t="s">
        <v>1</v>
      </c>
      <c r="AF20" s="247">
        <f>AF14+AF19</f>
        <v>0</v>
      </c>
      <c r="AG20" s="247">
        <f>AG14+AG19</f>
        <v>0</v>
      </c>
      <c r="AH20" s="247">
        <f>AH14+AH19</f>
        <v>0</v>
      </c>
      <c r="AI20" s="247">
        <f>AI14+AI19</f>
        <v>0</v>
      </c>
      <c r="AJ20" s="247">
        <f>AJ14+AJ19</f>
        <v>0</v>
      </c>
    </row>
    <row r="21" spans="1:36" ht="13.5">
      <c r="A21" s="231"/>
      <c r="B21" s="246"/>
      <c r="C21" s="245"/>
      <c r="D21" s="245"/>
      <c r="E21" s="245"/>
      <c r="F21" s="245"/>
      <c r="G21" s="246"/>
      <c r="H21" s="245"/>
      <c r="I21" s="245"/>
      <c r="J21" s="245"/>
      <c r="K21" s="245"/>
      <c r="L21" s="245"/>
      <c r="M21" s="246"/>
      <c r="N21" s="245"/>
      <c r="O21" s="245"/>
      <c r="P21" s="245"/>
      <c r="Q21" s="246"/>
      <c r="R21" s="245"/>
      <c r="S21" s="246"/>
      <c r="T21" s="245"/>
      <c r="U21" s="109"/>
      <c r="V21" s="109"/>
      <c r="W21" s="245"/>
      <c r="X21" s="245"/>
      <c r="Y21" s="246"/>
      <c r="Z21" s="245"/>
      <c r="AA21" s="245"/>
      <c r="AB21" s="245"/>
      <c r="AC21" s="245"/>
      <c r="AD21" s="245"/>
      <c r="AE21" s="245"/>
      <c r="AF21" s="246"/>
      <c r="AG21" s="245"/>
      <c r="AH21" s="245"/>
      <c r="AI21" s="245"/>
      <c r="AJ21" s="245"/>
    </row>
    <row r="22" spans="1:36" ht="27">
      <c r="A22" s="243" t="s">
        <v>3</v>
      </c>
      <c r="B22" s="244" t="s">
        <v>496</v>
      </c>
      <c r="C22" s="245"/>
      <c r="D22" s="245"/>
      <c r="E22" s="245"/>
      <c r="F22" s="245"/>
      <c r="G22" s="244"/>
      <c r="H22" s="245"/>
      <c r="I22" s="245"/>
      <c r="J22" s="245"/>
      <c r="K22" s="245"/>
      <c r="L22" s="245"/>
      <c r="M22" s="244"/>
      <c r="N22" s="245"/>
      <c r="O22" s="245"/>
      <c r="P22" s="245"/>
      <c r="Q22" s="244"/>
      <c r="R22" s="245"/>
      <c r="S22" s="244"/>
      <c r="T22" s="245"/>
      <c r="U22" s="109"/>
      <c r="V22" s="109"/>
      <c r="W22" s="245"/>
      <c r="X22" s="245"/>
      <c r="Y22" s="244"/>
      <c r="Z22" s="245"/>
      <c r="AA22" s="245"/>
      <c r="AB22" s="245"/>
      <c r="AC22" s="245"/>
      <c r="AD22" s="245"/>
      <c r="AE22" s="245"/>
      <c r="AF22" s="244"/>
      <c r="AG22" s="245"/>
      <c r="AH22" s="245"/>
      <c r="AI22" s="245"/>
      <c r="AJ22" s="245"/>
    </row>
    <row r="23" spans="1:36" ht="13.5">
      <c r="A23" s="231"/>
      <c r="B23" s="205" t="s">
        <v>125</v>
      </c>
      <c r="C23" s="245"/>
      <c r="D23" s="245"/>
      <c r="E23" s="245"/>
      <c r="F23" s="245"/>
      <c r="G23" s="205"/>
      <c r="H23" s="205"/>
      <c r="I23" s="205"/>
      <c r="J23" s="205"/>
      <c r="K23" s="205"/>
      <c r="L23" s="245"/>
      <c r="M23" s="205"/>
      <c r="N23" s="205"/>
      <c r="O23" s="205"/>
      <c r="P23" s="205"/>
      <c r="Q23" s="205"/>
      <c r="R23" s="205"/>
      <c r="S23" s="205"/>
      <c r="T23" s="205"/>
      <c r="U23" s="109"/>
      <c r="V23" s="109"/>
      <c r="W23" s="245"/>
      <c r="X23" s="245"/>
      <c r="Y23" s="205"/>
      <c r="Z23" s="205"/>
      <c r="AA23" s="205"/>
      <c r="AB23" s="205"/>
      <c r="AC23" s="205"/>
      <c r="AD23" s="245"/>
      <c r="AE23" s="245"/>
      <c r="AF23" s="205"/>
      <c r="AG23" s="205"/>
      <c r="AH23" s="205"/>
      <c r="AI23" s="205"/>
      <c r="AJ23" s="205"/>
    </row>
    <row r="24" spans="1:36" ht="13.5">
      <c r="A24" s="231"/>
      <c r="B24" s="205" t="s">
        <v>230</v>
      </c>
      <c r="C24" s="245"/>
      <c r="D24" s="245"/>
      <c r="E24" s="245"/>
      <c r="F24" s="245"/>
      <c r="G24" s="205"/>
      <c r="H24" s="205"/>
      <c r="I24" s="205"/>
      <c r="J24" s="205"/>
      <c r="K24" s="205"/>
      <c r="L24" s="245"/>
      <c r="M24" s="205"/>
      <c r="N24" s="205"/>
      <c r="O24" s="205"/>
      <c r="P24" s="205"/>
      <c r="Q24" s="205"/>
      <c r="R24" s="205"/>
      <c r="S24" s="205"/>
      <c r="T24" s="205"/>
      <c r="U24" s="109"/>
      <c r="V24" s="109"/>
      <c r="W24" s="245"/>
      <c r="X24" s="245"/>
      <c r="Y24" s="205"/>
      <c r="Z24" s="205"/>
      <c r="AA24" s="205"/>
      <c r="AB24" s="205"/>
      <c r="AC24" s="205"/>
      <c r="AD24" s="245"/>
      <c r="AE24" s="245"/>
      <c r="AF24" s="205"/>
      <c r="AG24" s="205"/>
      <c r="AH24" s="205"/>
      <c r="AI24" s="205"/>
      <c r="AJ24" s="205"/>
    </row>
    <row r="25" spans="1:36" ht="13.5">
      <c r="A25" s="231"/>
      <c r="B25" s="205" t="s">
        <v>231</v>
      </c>
      <c r="C25" s="245"/>
      <c r="D25" s="245"/>
      <c r="E25" s="245"/>
      <c r="F25" s="245"/>
      <c r="G25" s="205"/>
      <c r="H25" s="205"/>
      <c r="I25" s="205"/>
      <c r="J25" s="205"/>
      <c r="K25" s="205"/>
      <c r="L25" s="245"/>
      <c r="M25" s="205"/>
      <c r="N25" s="205"/>
      <c r="O25" s="205"/>
      <c r="P25" s="205"/>
      <c r="Q25" s="205"/>
      <c r="R25" s="205"/>
      <c r="S25" s="205"/>
      <c r="T25" s="205"/>
      <c r="U25" s="109"/>
      <c r="V25" s="109"/>
      <c r="W25" s="245"/>
      <c r="X25" s="245"/>
      <c r="Y25" s="205"/>
      <c r="Z25" s="205"/>
      <c r="AA25" s="205"/>
      <c r="AB25" s="205"/>
      <c r="AC25" s="205"/>
      <c r="AD25" s="245"/>
      <c r="AE25" s="245"/>
      <c r="AF25" s="205"/>
      <c r="AG25" s="205"/>
      <c r="AH25" s="205"/>
      <c r="AI25" s="205"/>
      <c r="AJ25" s="205"/>
    </row>
    <row r="26" spans="1:36" ht="13.5">
      <c r="A26" s="231">
        <v>1</v>
      </c>
      <c r="B26" s="104"/>
      <c r="C26" s="231"/>
      <c r="D26" s="231"/>
      <c r="E26" s="231"/>
      <c r="F26" s="231"/>
      <c r="G26" s="104"/>
      <c r="H26" s="104"/>
      <c r="I26" s="104"/>
      <c r="J26" s="104"/>
      <c r="K26" s="245">
        <f>H26+I26+J26</f>
        <v>0</v>
      </c>
      <c r="L26" s="231"/>
      <c r="M26" s="104"/>
      <c r="N26" s="231"/>
      <c r="O26" s="231"/>
      <c r="P26" s="231"/>
      <c r="Q26" s="245">
        <f>N26+O26+P26</f>
        <v>0</v>
      </c>
      <c r="R26" s="245">
        <f aca="true" t="shared" si="6" ref="R26:U28">G26-M26</f>
        <v>0</v>
      </c>
      <c r="S26" s="245">
        <f t="shared" si="6"/>
        <v>0</v>
      </c>
      <c r="T26" s="245">
        <f t="shared" si="6"/>
        <v>0</v>
      </c>
      <c r="U26" s="245">
        <f t="shared" si="6"/>
        <v>0</v>
      </c>
      <c r="V26" s="245">
        <f>S26+T26+U26</f>
        <v>0</v>
      </c>
      <c r="W26" s="231"/>
      <c r="X26" s="231"/>
      <c r="Y26" s="104"/>
      <c r="Z26" s="104"/>
      <c r="AA26" s="104"/>
      <c r="AB26" s="104"/>
      <c r="AC26" s="245">
        <f>Z26+AA26+AB26</f>
        <v>0</v>
      </c>
      <c r="AD26" s="231"/>
      <c r="AE26" s="231"/>
      <c r="AF26" s="104"/>
      <c r="AG26" s="104"/>
      <c r="AH26" s="104"/>
      <c r="AI26" s="104"/>
      <c r="AJ26" s="245">
        <f>AG26+AH26+AI26</f>
        <v>0</v>
      </c>
    </row>
    <row r="27" spans="1:36" ht="13.5">
      <c r="A27" s="231">
        <v>2</v>
      </c>
      <c r="B27" s="104"/>
      <c r="C27" s="231"/>
      <c r="D27" s="231"/>
      <c r="E27" s="231"/>
      <c r="F27" s="231"/>
      <c r="G27" s="104"/>
      <c r="H27" s="104"/>
      <c r="I27" s="104"/>
      <c r="J27" s="104"/>
      <c r="K27" s="245">
        <f>H27+I27+J27</f>
        <v>0</v>
      </c>
      <c r="L27" s="231"/>
      <c r="M27" s="104"/>
      <c r="N27" s="231"/>
      <c r="O27" s="231"/>
      <c r="P27" s="231"/>
      <c r="Q27" s="245">
        <f>N27+O27+P27</f>
        <v>0</v>
      </c>
      <c r="R27" s="245">
        <f t="shared" si="6"/>
        <v>0</v>
      </c>
      <c r="S27" s="245">
        <f t="shared" si="6"/>
        <v>0</v>
      </c>
      <c r="T27" s="245">
        <f t="shared" si="6"/>
        <v>0</v>
      </c>
      <c r="U27" s="245">
        <f t="shared" si="6"/>
        <v>0</v>
      </c>
      <c r="V27" s="245">
        <f>S27+T27+U27</f>
        <v>0</v>
      </c>
      <c r="W27" s="231"/>
      <c r="X27" s="231"/>
      <c r="Y27" s="104"/>
      <c r="Z27" s="104"/>
      <c r="AA27" s="104"/>
      <c r="AB27" s="104"/>
      <c r="AC27" s="245">
        <f>Z27+AA27+AB27</f>
        <v>0</v>
      </c>
      <c r="AD27" s="231"/>
      <c r="AE27" s="231"/>
      <c r="AF27" s="104"/>
      <c r="AG27" s="104"/>
      <c r="AH27" s="104"/>
      <c r="AI27" s="104"/>
      <c r="AJ27" s="245">
        <f>AG27+AH27+AI27</f>
        <v>0</v>
      </c>
    </row>
    <row r="28" spans="1:36" ht="13.5">
      <c r="A28" s="231">
        <v>3</v>
      </c>
      <c r="B28" s="246"/>
      <c r="C28" s="231"/>
      <c r="D28" s="231"/>
      <c r="E28" s="231"/>
      <c r="F28" s="231"/>
      <c r="G28" s="104"/>
      <c r="H28" s="104"/>
      <c r="I28" s="104"/>
      <c r="J28" s="104"/>
      <c r="K28" s="245">
        <f>H28+I28+J28</f>
        <v>0</v>
      </c>
      <c r="L28" s="231"/>
      <c r="M28" s="104"/>
      <c r="N28" s="231"/>
      <c r="O28" s="231"/>
      <c r="P28" s="231"/>
      <c r="Q28" s="245">
        <f>N28+O28+P28</f>
        <v>0</v>
      </c>
      <c r="R28" s="245">
        <f t="shared" si="6"/>
        <v>0</v>
      </c>
      <c r="S28" s="245">
        <f t="shared" si="6"/>
        <v>0</v>
      </c>
      <c r="T28" s="245">
        <f t="shared" si="6"/>
        <v>0</v>
      </c>
      <c r="U28" s="245">
        <f t="shared" si="6"/>
        <v>0</v>
      </c>
      <c r="V28" s="245">
        <f>S28+T28+U28</f>
        <v>0</v>
      </c>
      <c r="W28" s="231"/>
      <c r="X28" s="231"/>
      <c r="Y28" s="104"/>
      <c r="Z28" s="104"/>
      <c r="AA28" s="104"/>
      <c r="AB28" s="104"/>
      <c r="AC28" s="245">
        <f>Z28+AA28+AB28</f>
        <v>0</v>
      </c>
      <c r="AD28" s="231"/>
      <c r="AE28" s="231"/>
      <c r="AF28" s="104"/>
      <c r="AG28" s="104"/>
      <c r="AH28" s="104"/>
      <c r="AI28" s="104"/>
      <c r="AJ28" s="245">
        <f>AG28+AH28+AI28</f>
        <v>0</v>
      </c>
    </row>
    <row r="29" spans="1:36" s="248" customFormat="1" ht="27">
      <c r="A29" s="243"/>
      <c r="B29" s="251" t="s">
        <v>232</v>
      </c>
      <c r="C29" s="247" t="s">
        <v>1</v>
      </c>
      <c r="D29" s="247" t="s">
        <v>1</v>
      </c>
      <c r="E29" s="247" t="s">
        <v>1</v>
      </c>
      <c r="F29" s="247" t="s">
        <v>1</v>
      </c>
      <c r="G29" s="247">
        <f>SUM(G26:G28)</f>
        <v>0</v>
      </c>
      <c r="H29" s="247">
        <f>SUM(H26:H28)</f>
        <v>0</v>
      </c>
      <c r="I29" s="247">
        <f>SUM(I26:I28)</f>
        <v>0</v>
      </c>
      <c r="J29" s="247">
        <f>SUM(J26:J28)</f>
        <v>0</v>
      </c>
      <c r="K29" s="247">
        <f>SUM(K26:K28)</f>
        <v>0</v>
      </c>
      <c r="L29" s="247" t="s">
        <v>1</v>
      </c>
      <c r="M29" s="247">
        <f aca="true" t="shared" si="7" ref="M29:V29">SUM(M26:M28)</f>
        <v>0</v>
      </c>
      <c r="N29" s="247">
        <f t="shared" si="7"/>
        <v>0</v>
      </c>
      <c r="O29" s="247">
        <f t="shared" si="7"/>
        <v>0</v>
      </c>
      <c r="P29" s="247">
        <f t="shared" si="7"/>
        <v>0</v>
      </c>
      <c r="Q29" s="247">
        <f t="shared" si="7"/>
        <v>0</v>
      </c>
      <c r="R29" s="247">
        <f t="shared" si="7"/>
        <v>0</v>
      </c>
      <c r="S29" s="247">
        <f t="shared" si="7"/>
        <v>0</v>
      </c>
      <c r="T29" s="247">
        <f t="shared" si="7"/>
        <v>0</v>
      </c>
      <c r="U29" s="247">
        <f t="shared" si="7"/>
        <v>0</v>
      </c>
      <c r="V29" s="247">
        <f t="shared" si="7"/>
        <v>0</v>
      </c>
      <c r="W29" s="247" t="s">
        <v>1</v>
      </c>
      <c r="X29" s="247" t="s">
        <v>1</v>
      </c>
      <c r="Y29" s="247">
        <f>SUM(Y26:Y28)</f>
        <v>0</v>
      </c>
      <c r="Z29" s="247">
        <f>SUM(Z26:Z28)</f>
        <v>0</v>
      </c>
      <c r="AA29" s="247">
        <f>SUM(AA26:AA28)</f>
        <v>0</v>
      </c>
      <c r="AB29" s="247">
        <f>SUM(AB26:AB28)</f>
        <v>0</v>
      </c>
      <c r="AC29" s="247">
        <f>SUM(AC26:AC28)</f>
        <v>0</v>
      </c>
      <c r="AD29" s="247" t="s">
        <v>1</v>
      </c>
      <c r="AE29" s="247" t="s">
        <v>1</v>
      </c>
      <c r="AF29" s="247">
        <f>SUM(AF26:AF28)</f>
        <v>0</v>
      </c>
      <c r="AG29" s="247">
        <f>SUM(AG26:AG28)</f>
        <v>0</v>
      </c>
      <c r="AH29" s="247">
        <f>SUM(AH26:AH28)</f>
        <v>0</v>
      </c>
      <c r="AI29" s="247">
        <f>SUM(AI26:AI28)</f>
        <v>0</v>
      </c>
      <c r="AJ29" s="247">
        <f>SUM(AJ26:AJ28)</f>
        <v>0</v>
      </c>
    </row>
    <row r="30" spans="1:36" ht="13.5">
      <c r="A30" s="231"/>
      <c r="B30" s="205" t="s">
        <v>231</v>
      </c>
      <c r="C30" s="245"/>
      <c r="D30" s="245"/>
      <c r="E30" s="245"/>
      <c r="F30" s="245"/>
      <c r="G30" s="205"/>
      <c r="H30" s="205"/>
      <c r="I30" s="205"/>
      <c r="J30" s="205"/>
      <c r="K30" s="205"/>
      <c r="L30" s="245"/>
      <c r="M30" s="205"/>
      <c r="N30" s="205"/>
      <c r="O30" s="205"/>
      <c r="P30" s="205"/>
      <c r="Q30" s="205"/>
      <c r="R30" s="205"/>
      <c r="S30" s="205"/>
      <c r="T30" s="205"/>
      <c r="U30" s="109"/>
      <c r="V30" s="109"/>
      <c r="W30" s="245"/>
      <c r="X30" s="245"/>
      <c r="Y30" s="205"/>
      <c r="Z30" s="205"/>
      <c r="AA30" s="205"/>
      <c r="AB30" s="205"/>
      <c r="AC30" s="205"/>
      <c r="AD30" s="245"/>
      <c r="AE30" s="245"/>
      <c r="AF30" s="205"/>
      <c r="AG30" s="205"/>
      <c r="AH30" s="205"/>
      <c r="AI30" s="205"/>
      <c r="AJ30" s="205"/>
    </row>
    <row r="31" spans="1:36" ht="13.5">
      <c r="A31" s="231">
        <v>1</v>
      </c>
      <c r="B31" s="104"/>
      <c r="C31" s="231"/>
      <c r="D31" s="231"/>
      <c r="E31" s="231"/>
      <c r="F31" s="231"/>
      <c r="G31" s="104"/>
      <c r="H31" s="104"/>
      <c r="I31" s="104"/>
      <c r="J31" s="104"/>
      <c r="K31" s="245">
        <f>H31+I31+J31</f>
        <v>0</v>
      </c>
      <c r="L31" s="231"/>
      <c r="M31" s="104"/>
      <c r="N31" s="231"/>
      <c r="O31" s="231"/>
      <c r="P31" s="231"/>
      <c r="Q31" s="245">
        <f>N31+O31+P31</f>
        <v>0</v>
      </c>
      <c r="R31" s="245">
        <f aca="true" t="shared" si="8" ref="R31:U33">G31-M31</f>
        <v>0</v>
      </c>
      <c r="S31" s="245">
        <f t="shared" si="8"/>
        <v>0</v>
      </c>
      <c r="T31" s="245">
        <f t="shared" si="8"/>
        <v>0</v>
      </c>
      <c r="U31" s="245">
        <f t="shared" si="8"/>
        <v>0</v>
      </c>
      <c r="V31" s="245">
        <f>S31+T31+U31</f>
        <v>0</v>
      </c>
      <c r="W31" s="231"/>
      <c r="X31" s="231"/>
      <c r="Y31" s="104"/>
      <c r="Z31" s="104"/>
      <c r="AA31" s="104"/>
      <c r="AB31" s="104"/>
      <c r="AC31" s="245">
        <f>Z31+AA31+AB31</f>
        <v>0</v>
      </c>
      <c r="AD31" s="231"/>
      <c r="AE31" s="231"/>
      <c r="AF31" s="104"/>
      <c r="AG31" s="104"/>
      <c r="AH31" s="104"/>
      <c r="AI31" s="104"/>
      <c r="AJ31" s="245">
        <f>AG31+AH31+AI31</f>
        <v>0</v>
      </c>
    </row>
    <row r="32" spans="1:36" ht="13.5">
      <c r="A32" s="231">
        <v>2</v>
      </c>
      <c r="B32" s="104"/>
      <c r="C32" s="231"/>
      <c r="D32" s="231"/>
      <c r="E32" s="231"/>
      <c r="F32" s="231"/>
      <c r="G32" s="104"/>
      <c r="H32" s="104"/>
      <c r="I32" s="104"/>
      <c r="J32" s="104"/>
      <c r="K32" s="245">
        <f>H32+I32+J32</f>
        <v>0</v>
      </c>
      <c r="L32" s="231"/>
      <c r="M32" s="104"/>
      <c r="N32" s="231"/>
      <c r="O32" s="231"/>
      <c r="P32" s="231"/>
      <c r="Q32" s="245">
        <f>N32+O32+P32</f>
        <v>0</v>
      </c>
      <c r="R32" s="245">
        <f t="shared" si="8"/>
        <v>0</v>
      </c>
      <c r="S32" s="245">
        <f t="shared" si="8"/>
        <v>0</v>
      </c>
      <c r="T32" s="245">
        <f t="shared" si="8"/>
        <v>0</v>
      </c>
      <c r="U32" s="245">
        <f t="shared" si="8"/>
        <v>0</v>
      </c>
      <c r="V32" s="245">
        <f>S32+T32+U32</f>
        <v>0</v>
      </c>
      <c r="W32" s="231"/>
      <c r="X32" s="231"/>
      <c r="Y32" s="104"/>
      <c r="Z32" s="104"/>
      <c r="AA32" s="104"/>
      <c r="AB32" s="104"/>
      <c r="AC32" s="245">
        <f>Z32+AA32+AB32</f>
        <v>0</v>
      </c>
      <c r="AD32" s="231"/>
      <c r="AE32" s="231"/>
      <c r="AF32" s="104"/>
      <c r="AG32" s="104"/>
      <c r="AH32" s="104"/>
      <c r="AI32" s="104"/>
      <c r="AJ32" s="245">
        <f>AG32+AH32+AI32</f>
        <v>0</v>
      </c>
    </row>
    <row r="33" spans="1:36" ht="13.5">
      <c r="A33" s="231">
        <v>3</v>
      </c>
      <c r="B33" s="246"/>
      <c r="C33" s="231"/>
      <c r="D33" s="231"/>
      <c r="E33" s="231"/>
      <c r="F33" s="231"/>
      <c r="G33" s="104"/>
      <c r="H33" s="104"/>
      <c r="I33" s="104"/>
      <c r="J33" s="104"/>
      <c r="K33" s="245">
        <f>H33+I33+J33</f>
        <v>0</v>
      </c>
      <c r="L33" s="231"/>
      <c r="M33" s="104"/>
      <c r="N33" s="231"/>
      <c r="O33" s="231"/>
      <c r="P33" s="231"/>
      <c r="Q33" s="245">
        <f>N33+O33+P33</f>
        <v>0</v>
      </c>
      <c r="R33" s="245">
        <f t="shared" si="8"/>
        <v>0</v>
      </c>
      <c r="S33" s="245">
        <f t="shared" si="8"/>
        <v>0</v>
      </c>
      <c r="T33" s="245">
        <f t="shared" si="8"/>
        <v>0</v>
      </c>
      <c r="U33" s="245">
        <f t="shared" si="8"/>
        <v>0</v>
      </c>
      <c r="V33" s="245">
        <f>S33+T33+U33</f>
        <v>0</v>
      </c>
      <c r="W33" s="231"/>
      <c r="X33" s="231"/>
      <c r="Y33" s="104"/>
      <c r="Z33" s="104"/>
      <c r="AA33" s="104"/>
      <c r="AB33" s="104"/>
      <c r="AC33" s="245">
        <f>Z33+AA33+AB33</f>
        <v>0</v>
      </c>
      <c r="AD33" s="231"/>
      <c r="AE33" s="231"/>
      <c r="AF33" s="104"/>
      <c r="AG33" s="104"/>
      <c r="AH33" s="104"/>
      <c r="AI33" s="104"/>
      <c r="AJ33" s="245">
        <f>AG33+AH33+AI33</f>
        <v>0</v>
      </c>
    </row>
    <row r="34" spans="1:36" s="248" customFormat="1" ht="27">
      <c r="A34" s="243"/>
      <c r="B34" s="251" t="s">
        <v>232</v>
      </c>
      <c r="C34" s="247" t="s">
        <v>1</v>
      </c>
      <c r="D34" s="247" t="s">
        <v>1</v>
      </c>
      <c r="E34" s="247" t="s">
        <v>1</v>
      </c>
      <c r="F34" s="247" t="s">
        <v>1</v>
      </c>
      <c r="G34" s="247">
        <f>SUM(G31:G33)</f>
        <v>0</v>
      </c>
      <c r="H34" s="247">
        <f>SUM(H31:H33)</f>
        <v>0</v>
      </c>
      <c r="I34" s="247">
        <f>SUM(I31:I33)</f>
        <v>0</v>
      </c>
      <c r="J34" s="247">
        <f>SUM(J31:J33)</f>
        <v>0</v>
      </c>
      <c r="K34" s="247">
        <f>SUM(K31:K33)</f>
        <v>0</v>
      </c>
      <c r="L34" s="247" t="s">
        <v>1</v>
      </c>
      <c r="M34" s="247">
        <f aca="true" t="shared" si="9" ref="M34:T34">SUM(M31:M33)</f>
        <v>0</v>
      </c>
      <c r="N34" s="247">
        <f t="shared" si="9"/>
        <v>0</v>
      </c>
      <c r="O34" s="247">
        <f t="shared" si="9"/>
        <v>0</v>
      </c>
      <c r="P34" s="247">
        <f t="shared" si="9"/>
        <v>0</v>
      </c>
      <c r="Q34" s="247">
        <f t="shared" si="9"/>
        <v>0</v>
      </c>
      <c r="R34" s="247">
        <f t="shared" si="9"/>
        <v>0</v>
      </c>
      <c r="S34" s="247">
        <f t="shared" si="9"/>
        <v>0</v>
      </c>
      <c r="T34" s="247">
        <f t="shared" si="9"/>
        <v>0</v>
      </c>
      <c r="U34" s="115"/>
      <c r="V34" s="115"/>
      <c r="W34" s="247" t="s">
        <v>1</v>
      </c>
      <c r="X34" s="247" t="s">
        <v>1</v>
      </c>
      <c r="Y34" s="247">
        <f>SUM(Y31:Y33)</f>
        <v>0</v>
      </c>
      <c r="Z34" s="247">
        <f>SUM(Z31:Z33)</f>
        <v>0</v>
      </c>
      <c r="AA34" s="247">
        <f>SUM(AA31:AA33)</f>
        <v>0</v>
      </c>
      <c r="AB34" s="247">
        <f>SUM(AB31:AB33)</f>
        <v>0</v>
      </c>
      <c r="AC34" s="247">
        <f>SUM(AC31:AC33)</f>
        <v>0</v>
      </c>
      <c r="AD34" s="247" t="s">
        <v>1</v>
      </c>
      <c r="AE34" s="247" t="s">
        <v>1</v>
      </c>
      <c r="AF34" s="247">
        <f>SUM(AF31:AF33)</f>
        <v>0</v>
      </c>
      <c r="AG34" s="247">
        <f>SUM(AG31:AG33)</f>
        <v>0</v>
      </c>
      <c r="AH34" s="247">
        <f>SUM(AH31:AH33)</f>
        <v>0</v>
      </c>
      <c r="AI34" s="247">
        <f>SUM(AI31:AI33)</f>
        <v>0</v>
      </c>
      <c r="AJ34" s="247">
        <f>SUM(AJ31:AJ33)</f>
        <v>0</v>
      </c>
    </row>
    <row r="35" spans="1:36" s="248" customFormat="1" ht="27">
      <c r="A35" s="243"/>
      <c r="B35" s="251" t="s">
        <v>236</v>
      </c>
      <c r="C35" s="247" t="s">
        <v>1</v>
      </c>
      <c r="D35" s="247" t="s">
        <v>1</v>
      </c>
      <c r="E35" s="247" t="s">
        <v>1</v>
      </c>
      <c r="F35" s="247" t="s">
        <v>1</v>
      </c>
      <c r="G35" s="247">
        <f>G29+G34</f>
        <v>0</v>
      </c>
      <c r="H35" s="247">
        <f>H29+H34</f>
        <v>0</v>
      </c>
      <c r="I35" s="247">
        <f>I29+I34</f>
        <v>0</v>
      </c>
      <c r="J35" s="247">
        <f>J29+J34</f>
        <v>0</v>
      </c>
      <c r="K35" s="247">
        <f>K29+K34</f>
        <v>0</v>
      </c>
      <c r="L35" s="247" t="s">
        <v>1</v>
      </c>
      <c r="M35" s="247">
        <f aca="true" t="shared" si="10" ref="M35:V35">M29+M34</f>
        <v>0</v>
      </c>
      <c r="N35" s="247">
        <f t="shared" si="10"/>
        <v>0</v>
      </c>
      <c r="O35" s="247">
        <f t="shared" si="10"/>
        <v>0</v>
      </c>
      <c r="P35" s="247">
        <f t="shared" si="10"/>
        <v>0</v>
      </c>
      <c r="Q35" s="247">
        <f t="shared" si="10"/>
        <v>0</v>
      </c>
      <c r="R35" s="247">
        <f t="shared" si="10"/>
        <v>0</v>
      </c>
      <c r="S35" s="247">
        <f t="shared" si="10"/>
        <v>0</v>
      </c>
      <c r="T35" s="247">
        <f t="shared" si="10"/>
        <v>0</v>
      </c>
      <c r="U35" s="247">
        <f t="shared" si="10"/>
        <v>0</v>
      </c>
      <c r="V35" s="247">
        <f t="shared" si="10"/>
        <v>0</v>
      </c>
      <c r="W35" s="247" t="s">
        <v>1</v>
      </c>
      <c r="X35" s="247" t="s">
        <v>1</v>
      </c>
      <c r="Y35" s="247">
        <f>Y29+Y34</f>
        <v>0</v>
      </c>
      <c r="Z35" s="247">
        <f>Z29+Z34</f>
        <v>0</v>
      </c>
      <c r="AA35" s="247">
        <f>AA29+AA34</f>
        <v>0</v>
      </c>
      <c r="AB35" s="247">
        <f>AB29+AB34</f>
        <v>0</v>
      </c>
      <c r="AC35" s="247">
        <f>AC29+AC34</f>
        <v>0</v>
      </c>
      <c r="AD35" s="247" t="s">
        <v>1</v>
      </c>
      <c r="AE35" s="247" t="s">
        <v>1</v>
      </c>
      <c r="AF35" s="247">
        <f>AF29+AF34</f>
        <v>0</v>
      </c>
      <c r="AG35" s="247">
        <f>AG29+AG34</f>
        <v>0</v>
      </c>
      <c r="AH35" s="247">
        <f>AH29+AH34</f>
        <v>0</v>
      </c>
      <c r="AI35" s="247">
        <f>AI29+AI34</f>
        <v>0</v>
      </c>
      <c r="AJ35" s="247">
        <f>AJ29+AJ34</f>
        <v>0</v>
      </c>
    </row>
    <row r="36" spans="1:36" ht="13.5">
      <c r="A36" s="231"/>
      <c r="B36" s="104"/>
      <c r="C36" s="245"/>
      <c r="D36" s="245"/>
      <c r="E36" s="245"/>
      <c r="F36" s="245"/>
      <c r="G36" s="104"/>
      <c r="H36" s="245"/>
      <c r="I36" s="245"/>
      <c r="J36" s="245"/>
      <c r="K36" s="245"/>
      <c r="L36" s="245"/>
      <c r="M36" s="104"/>
      <c r="N36" s="245"/>
      <c r="O36" s="245"/>
      <c r="P36" s="245"/>
      <c r="Q36" s="104"/>
      <c r="R36" s="245"/>
      <c r="S36" s="104"/>
      <c r="T36" s="245"/>
      <c r="U36" s="109"/>
      <c r="V36" s="109"/>
      <c r="W36" s="245"/>
      <c r="X36" s="245"/>
      <c r="Y36" s="104"/>
      <c r="Z36" s="245"/>
      <c r="AA36" s="245"/>
      <c r="AB36" s="245"/>
      <c r="AC36" s="245"/>
      <c r="AD36" s="245"/>
      <c r="AE36" s="245"/>
      <c r="AF36" s="104"/>
      <c r="AG36" s="245"/>
      <c r="AH36" s="245"/>
      <c r="AI36" s="245"/>
      <c r="AJ36" s="245"/>
    </row>
    <row r="37" spans="1:36" ht="54">
      <c r="A37" s="243" t="s">
        <v>4</v>
      </c>
      <c r="B37" s="244" t="s">
        <v>425</v>
      </c>
      <c r="C37" s="245"/>
      <c r="D37" s="245"/>
      <c r="E37" s="245"/>
      <c r="F37" s="245"/>
      <c r="G37" s="244"/>
      <c r="H37" s="245"/>
      <c r="I37" s="245"/>
      <c r="J37" s="245"/>
      <c r="K37" s="245"/>
      <c r="L37" s="245"/>
      <c r="M37" s="244"/>
      <c r="N37" s="245"/>
      <c r="O37" s="245"/>
      <c r="P37" s="245"/>
      <c r="Q37" s="244"/>
      <c r="R37" s="245"/>
      <c r="S37" s="244"/>
      <c r="T37" s="245"/>
      <c r="U37" s="109"/>
      <c r="V37" s="109"/>
      <c r="W37" s="245"/>
      <c r="X37" s="245"/>
      <c r="Y37" s="244"/>
      <c r="Z37" s="245"/>
      <c r="AA37" s="245"/>
      <c r="AB37" s="245"/>
      <c r="AC37" s="245"/>
      <c r="AD37" s="245"/>
      <c r="AE37" s="245"/>
      <c r="AF37" s="244"/>
      <c r="AG37" s="245"/>
      <c r="AH37" s="245"/>
      <c r="AI37" s="245"/>
      <c r="AJ37" s="245"/>
    </row>
    <row r="38" spans="1:36" ht="13.5">
      <c r="A38" s="231"/>
      <c r="B38" s="205" t="s">
        <v>125</v>
      </c>
      <c r="C38" s="245"/>
      <c r="D38" s="245"/>
      <c r="E38" s="245"/>
      <c r="F38" s="245"/>
      <c r="G38" s="205"/>
      <c r="H38" s="245"/>
      <c r="I38" s="245"/>
      <c r="J38" s="245"/>
      <c r="K38" s="245"/>
      <c r="L38" s="245"/>
      <c r="M38" s="205"/>
      <c r="N38" s="245"/>
      <c r="O38" s="245"/>
      <c r="P38" s="245"/>
      <c r="Q38" s="205"/>
      <c r="R38" s="245"/>
      <c r="S38" s="205"/>
      <c r="T38" s="245"/>
      <c r="U38" s="109"/>
      <c r="V38" s="109"/>
      <c r="W38" s="245"/>
      <c r="X38" s="245"/>
      <c r="Y38" s="205"/>
      <c r="Z38" s="245"/>
      <c r="AA38" s="245"/>
      <c r="AB38" s="245"/>
      <c r="AC38" s="245"/>
      <c r="AD38" s="245"/>
      <c r="AE38" s="245"/>
      <c r="AF38" s="205"/>
      <c r="AG38" s="245"/>
      <c r="AH38" s="245"/>
      <c r="AI38" s="245"/>
      <c r="AJ38" s="245"/>
    </row>
    <row r="39" spans="1:36" ht="13.5">
      <c r="A39" s="231">
        <v>1</v>
      </c>
      <c r="B39" s="104"/>
      <c r="C39" s="245"/>
      <c r="D39" s="245" t="s">
        <v>1</v>
      </c>
      <c r="E39" s="245" t="s">
        <v>1</v>
      </c>
      <c r="F39" s="245"/>
      <c r="G39" s="104"/>
      <c r="H39" s="231"/>
      <c r="I39" s="231"/>
      <c r="J39" s="231"/>
      <c r="K39" s="245">
        <f>H39+I39+J39</f>
        <v>0</v>
      </c>
      <c r="L39" s="245"/>
      <c r="M39" s="104"/>
      <c r="N39" s="231"/>
      <c r="O39" s="231"/>
      <c r="P39" s="231"/>
      <c r="Q39" s="245">
        <f>N39+O39+P39</f>
        <v>0</v>
      </c>
      <c r="R39" s="245">
        <f aca="true" t="shared" si="11" ref="R39:U41">G39-M39</f>
        <v>0</v>
      </c>
      <c r="S39" s="245">
        <f t="shared" si="11"/>
        <v>0</v>
      </c>
      <c r="T39" s="245">
        <f t="shared" si="11"/>
        <v>0</v>
      </c>
      <c r="U39" s="245">
        <f t="shared" si="11"/>
        <v>0</v>
      </c>
      <c r="V39" s="245">
        <f>S39+T39+U39</f>
        <v>0</v>
      </c>
      <c r="W39" s="245" t="s">
        <v>1</v>
      </c>
      <c r="X39" s="245"/>
      <c r="Y39" s="104"/>
      <c r="Z39" s="231"/>
      <c r="AA39" s="231"/>
      <c r="AB39" s="231"/>
      <c r="AC39" s="245">
        <f>Z39+AA39+AB39</f>
        <v>0</v>
      </c>
      <c r="AD39" s="245" t="s">
        <v>1</v>
      </c>
      <c r="AE39" s="245"/>
      <c r="AF39" s="104"/>
      <c r="AG39" s="231"/>
      <c r="AH39" s="231"/>
      <c r="AI39" s="231"/>
      <c r="AJ39" s="245">
        <f>AG39+AH39+AI39</f>
        <v>0</v>
      </c>
    </row>
    <row r="40" spans="1:36" ht="13.5">
      <c r="A40" s="231">
        <v>2</v>
      </c>
      <c r="B40" s="104"/>
      <c r="C40" s="245"/>
      <c r="D40" s="245" t="s">
        <v>1</v>
      </c>
      <c r="E40" s="245" t="s">
        <v>1</v>
      </c>
      <c r="F40" s="245"/>
      <c r="G40" s="104"/>
      <c r="H40" s="231"/>
      <c r="I40" s="231"/>
      <c r="J40" s="231"/>
      <c r="K40" s="245">
        <f>H40+I40+J40</f>
        <v>0</v>
      </c>
      <c r="L40" s="245"/>
      <c r="M40" s="104"/>
      <c r="N40" s="231"/>
      <c r="O40" s="231"/>
      <c r="P40" s="231"/>
      <c r="Q40" s="245">
        <f>N40+O40+P40</f>
        <v>0</v>
      </c>
      <c r="R40" s="245">
        <f t="shared" si="11"/>
        <v>0</v>
      </c>
      <c r="S40" s="245">
        <f t="shared" si="11"/>
        <v>0</v>
      </c>
      <c r="T40" s="245">
        <f t="shared" si="11"/>
        <v>0</v>
      </c>
      <c r="U40" s="245">
        <f t="shared" si="11"/>
        <v>0</v>
      </c>
      <c r="V40" s="245">
        <f>S40+T40+U40</f>
        <v>0</v>
      </c>
      <c r="W40" s="245" t="s">
        <v>1</v>
      </c>
      <c r="X40" s="245"/>
      <c r="Y40" s="104"/>
      <c r="Z40" s="231"/>
      <c r="AA40" s="231"/>
      <c r="AB40" s="231"/>
      <c r="AC40" s="245">
        <f>Z40+AA40+AB40</f>
        <v>0</v>
      </c>
      <c r="AD40" s="245" t="s">
        <v>1</v>
      </c>
      <c r="AE40" s="245"/>
      <c r="AF40" s="104"/>
      <c r="AG40" s="231"/>
      <c r="AH40" s="231"/>
      <c r="AI40" s="231"/>
      <c r="AJ40" s="245">
        <f>AG40+AH40+AI40</f>
        <v>0</v>
      </c>
    </row>
    <row r="41" spans="1:36" ht="13.5">
      <c r="A41" s="231">
        <v>3</v>
      </c>
      <c r="B41" s="104"/>
      <c r="C41" s="245"/>
      <c r="D41" s="245" t="s">
        <v>1</v>
      </c>
      <c r="E41" s="245" t="s">
        <v>1</v>
      </c>
      <c r="F41" s="245"/>
      <c r="G41" s="104"/>
      <c r="H41" s="231"/>
      <c r="I41" s="231"/>
      <c r="J41" s="231"/>
      <c r="K41" s="245">
        <f>H41+I41+J41</f>
        <v>0</v>
      </c>
      <c r="L41" s="245"/>
      <c r="M41" s="104"/>
      <c r="N41" s="231"/>
      <c r="O41" s="231"/>
      <c r="P41" s="231"/>
      <c r="Q41" s="245">
        <f>N41+O41+P41</f>
        <v>0</v>
      </c>
      <c r="R41" s="245">
        <f t="shared" si="11"/>
        <v>0</v>
      </c>
      <c r="S41" s="245">
        <f t="shared" si="11"/>
        <v>0</v>
      </c>
      <c r="T41" s="245">
        <f t="shared" si="11"/>
        <v>0</v>
      </c>
      <c r="U41" s="245">
        <f t="shared" si="11"/>
        <v>0</v>
      </c>
      <c r="V41" s="245">
        <f>S41+T41+U41</f>
        <v>0</v>
      </c>
      <c r="W41" s="245" t="s">
        <v>1</v>
      </c>
      <c r="X41" s="245"/>
      <c r="Y41" s="104"/>
      <c r="Z41" s="231"/>
      <c r="AA41" s="231"/>
      <c r="AB41" s="231"/>
      <c r="AC41" s="245">
        <f>Z41+AA41+AB41</f>
        <v>0</v>
      </c>
      <c r="AD41" s="245" t="s">
        <v>1</v>
      </c>
      <c r="AE41" s="245"/>
      <c r="AF41" s="104"/>
      <c r="AG41" s="231"/>
      <c r="AH41" s="231"/>
      <c r="AI41" s="231"/>
      <c r="AJ41" s="245">
        <f>AG41+AH41+AI41</f>
        <v>0</v>
      </c>
    </row>
    <row r="42" spans="1:36" s="248" customFormat="1" ht="27">
      <c r="A42" s="243"/>
      <c r="B42" s="251" t="s">
        <v>232</v>
      </c>
      <c r="C42" s="247" t="s">
        <v>1</v>
      </c>
      <c r="D42" s="247" t="s">
        <v>1</v>
      </c>
      <c r="E42" s="247" t="s">
        <v>1</v>
      </c>
      <c r="F42" s="247" t="s">
        <v>1</v>
      </c>
      <c r="G42" s="247">
        <f>SUM(G39:G41)</f>
        <v>0</v>
      </c>
      <c r="H42" s="247">
        <f>SUM(H39:H41)</f>
        <v>0</v>
      </c>
      <c r="I42" s="247">
        <f>SUM(I39:I41)</f>
        <v>0</v>
      </c>
      <c r="J42" s="247">
        <f>SUM(J39:J41)</f>
        <v>0</v>
      </c>
      <c r="K42" s="247">
        <f>SUM(K39:K41)</f>
        <v>0</v>
      </c>
      <c r="L42" s="247" t="s">
        <v>1</v>
      </c>
      <c r="M42" s="247">
        <f aca="true" t="shared" si="12" ref="M42:T42">SUM(M39:M41)</f>
        <v>0</v>
      </c>
      <c r="N42" s="247">
        <f t="shared" si="12"/>
        <v>0</v>
      </c>
      <c r="O42" s="247">
        <f t="shared" si="12"/>
        <v>0</v>
      </c>
      <c r="P42" s="247">
        <f t="shared" si="12"/>
        <v>0</v>
      </c>
      <c r="Q42" s="247">
        <f t="shared" si="12"/>
        <v>0</v>
      </c>
      <c r="R42" s="247">
        <f t="shared" si="12"/>
        <v>0</v>
      </c>
      <c r="S42" s="247">
        <f t="shared" si="12"/>
        <v>0</v>
      </c>
      <c r="T42" s="247">
        <f t="shared" si="12"/>
        <v>0</v>
      </c>
      <c r="U42" s="115"/>
      <c r="V42" s="115"/>
      <c r="W42" s="247" t="s">
        <v>1</v>
      </c>
      <c r="X42" s="247" t="s">
        <v>1</v>
      </c>
      <c r="Y42" s="247">
        <f>SUM(Y39:Y41)</f>
        <v>0</v>
      </c>
      <c r="Z42" s="247">
        <f>SUM(Z39:Z41)</f>
        <v>0</v>
      </c>
      <c r="AA42" s="247">
        <f>SUM(AA39:AA41)</f>
        <v>0</v>
      </c>
      <c r="AB42" s="247">
        <f>SUM(AB39:AB41)</f>
        <v>0</v>
      </c>
      <c r="AC42" s="247">
        <f>SUM(AC39:AC41)</f>
        <v>0</v>
      </c>
      <c r="AD42" s="247" t="s">
        <v>1</v>
      </c>
      <c r="AE42" s="247" t="s">
        <v>1</v>
      </c>
      <c r="AF42" s="247">
        <f>SUM(AF39:AF41)</f>
        <v>0</v>
      </c>
      <c r="AG42" s="247">
        <f>SUM(AG39:AG41)</f>
        <v>0</v>
      </c>
      <c r="AH42" s="247">
        <f>SUM(AH39:AH41)</f>
        <v>0</v>
      </c>
      <c r="AI42" s="247">
        <f>SUM(AI39:AI41)</f>
        <v>0</v>
      </c>
      <c r="AJ42" s="247">
        <f>SUM(AJ39:AJ41)</f>
        <v>0</v>
      </c>
    </row>
    <row r="43" spans="1:36" s="248" customFormat="1" ht="30" customHeight="1">
      <c r="A43" s="243"/>
      <c r="B43" s="579" t="s">
        <v>443</v>
      </c>
      <c r="C43" s="247" t="s">
        <v>1</v>
      </c>
      <c r="D43" s="247" t="s">
        <v>1</v>
      </c>
      <c r="E43" s="247" t="s">
        <v>1</v>
      </c>
      <c r="F43" s="247" t="s">
        <v>1</v>
      </c>
      <c r="G43" s="247">
        <f>+G20+G35+G42</f>
        <v>0</v>
      </c>
      <c r="H43" s="247">
        <f aca="true" t="shared" si="13" ref="H43:V43">+H20+H35+H42</f>
        <v>0</v>
      </c>
      <c r="I43" s="247">
        <f t="shared" si="13"/>
        <v>0</v>
      </c>
      <c r="J43" s="247">
        <f t="shared" si="13"/>
        <v>0</v>
      </c>
      <c r="K43" s="247">
        <f t="shared" si="13"/>
        <v>0</v>
      </c>
      <c r="L43" s="247" t="s">
        <v>1</v>
      </c>
      <c r="M43" s="247">
        <f t="shared" si="13"/>
        <v>0</v>
      </c>
      <c r="N43" s="247">
        <f t="shared" si="13"/>
        <v>0</v>
      </c>
      <c r="O43" s="247">
        <f t="shared" si="13"/>
        <v>0</v>
      </c>
      <c r="P43" s="247">
        <f t="shared" si="13"/>
        <v>0</v>
      </c>
      <c r="Q43" s="247">
        <f t="shared" si="13"/>
        <v>0</v>
      </c>
      <c r="R43" s="247">
        <f t="shared" si="13"/>
        <v>0</v>
      </c>
      <c r="S43" s="247">
        <f t="shared" si="13"/>
        <v>0</v>
      </c>
      <c r="T43" s="247">
        <f t="shared" si="13"/>
        <v>0</v>
      </c>
      <c r="U43" s="247">
        <f t="shared" si="13"/>
        <v>0</v>
      </c>
      <c r="V43" s="247">
        <f t="shared" si="13"/>
        <v>0</v>
      </c>
      <c r="W43" s="247" t="s">
        <v>1</v>
      </c>
      <c r="X43" s="247" t="s">
        <v>1</v>
      </c>
      <c r="Y43" s="247">
        <f>+Y20+Y35+Y42</f>
        <v>0</v>
      </c>
      <c r="Z43" s="247">
        <f>+Z20+Z35+Z42</f>
        <v>0</v>
      </c>
      <c r="AA43" s="247">
        <f>+AA20+AA35+AA42</f>
        <v>0</v>
      </c>
      <c r="AB43" s="247">
        <f>+AB20+AB35+AB42</f>
        <v>0</v>
      </c>
      <c r="AC43" s="247">
        <f>+AC20+AC35+AC42</f>
        <v>0</v>
      </c>
      <c r="AD43" s="247" t="s">
        <v>1</v>
      </c>
      <c r="AE43" s="247" t="s">
        <v>1</v>
      </c>
      <c r="AF43" s="247">
        <f>+AF20+AF35+AF42</f>
        <v>0</v>
      </c>
      <c r="AG43" s="247">
        <f>+AG20+AG35+AG42</f>
        <v>0</v>
      </c>
      <c r="AH43" s="247">
        <f>+AH20+AH35+AH42</f>
        <v>0</v>
      </c>
      <c r="AI43" s="247">
        <f>+AI20+AI35+AI42</f>
        <v>0</v>
      </c>
      <c r="AJ43" s="247">
        <f>+AJ20+AJ35+AJ42</f>
        <v>0</v>
      </c>
    </row>
    <row r="44" ht="28.5" customHeight="1"/>
    <row r="45" ht="13.5">
      <c r="B45" s="5" t="s">
        <v>234</v>
      </c>
    </row>
    <row r="46" spans="2:32" ht="27.75" customHeight="1">
      <c r="B46" s="324" t="s">
        <v>424</v>
      </c>
      <c r="C46" s="189"/>
      <c r="D46" s="324"/>
      <c r="E46" s="324"/>
      <c r="F46" s="324"/>
      <c r="G46" s="324"/>
      <c r="W46" s="324"/>
      <c r="X46" s="324"/>
      <c r="Y46" s="324"/>
      <c r="AD46" s="324"/>
      <c r="AE46" s="324"/>
      <c r="AF46" s="324"/>
    </row>
    <row r="47" spans="2:9" ht="48.75" customHeight="1">
      <c r="B47" s="908" t="s">
        <v>423</v>
      </c>
      <c r="C47" s="909"/>
      <c r="D47" s="909"/>
      <c r="E47" s="909"/>
      <c r="F47" s="909"/>
      <c r="G47" s="909"/>
      <c r="H47" s="909"/>
      <c r="I47" s="909"/>
    </row>
    <row r="48" spans="2:32" ht="19.5" customHeight="1">
      <c r="B48" s="326" t="s">
        <v>295</v>
      </c>
      <c r="C48" s="324"/>
      <c r="D48" s="324"/>
      <c r="E48" s="324"/>
      <c r="F48" s="324"/>
      <c r="G48" s="324"/>
      <c r="W48" s="324"/>
      <c r="X48" s="324"/>
      <c r="Y48" s="324"/>
      <c r="AD48" s="324"/>
      <c r="AE48" s="324"/>
      <c r="AF48" s="324"/>
    </row>
    <row r="49" spans="2:9" ht="31.5" customHeight="1">
      <c r="B49" s="925" t="s">
        <v>492</v>
      </c>
      <c r="C49" s="925"/>
      <c r="D49" s="925"/>
      <c r="E49" s="925"/>
      <c r="F49" s="925"/>
      <c r="G49" s="925"/>
      <c r="H49" s="925"/>
      <c r="I49" s="925"/>
    </row>
  </sheetData>
  <sheetProtection/>
  <mergeCells count="4">
    <mergeCell ref="M4:Q4"/>
    <mergeCell ref="R4:V4"/>
    <mergeCell ref="B47:I47"/>
    <mergeCell ref="B49:I4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J18"/>
  <sheetViews>
    <sheetView zoomScalePageLayoutView="0" workbookViewId="0" topLeftCell="A1">
      <selection activeCell="T30" sqref="T30"/>
    </sheetView>
  </sheetViews>
  <sheetFormatPr defaultColWidth="9.140625" defaultRowHeight="12.75"/>
  <cols>
    <col min="1" max="1" width="3.140625" style="42" bestFit="1" customWidth="1"/>
    <col min="2" max="2" width="21.28125" style="42" customWidth="1"/>
    <col min="3" max="5" width="9.140625" style="42" customWidth="1"/>
    <col min="6" max="6" width="10.8515625" style="42" customWidth="1"/>
    <col min="7" max="7" width="8.8515625" style="42" customWidth="1"/>
    <col min="8" max="8" width="13.8515625" style="42" customWidth="1"/>
    <col min="9" max="9" width="11.57421875" style="42" customWidth="1"/>
    <col min="10" max="10" width="10.8515625" style="42" customWidth="1"/>
    <col min="11" max="12" width="11.00390625" style="42" customWidth="1"/>
    <col min="13" max="13" width="8.57421875" style="42" customWidth="1"/>
    <col min="14" max="23" width="9.140625" style="42" customWidth="1"/>
    <col min="24" max="24" width="10.8515625" style="42" customWidth="1"/>
    <col min="25" max="25" width="8.8515625" style="42" customWidth="1"/>
    <col min="26" max="26" width="10.7109375" style="42" bestFit="1" customWidth="1"/>
    <col min="27" max="27" width="9.421875" style="42" bestFit="1" customWidth="1"/>
    <col min="28" max="28" width="9.00390625" style="42" bestFit="1" customWidth="1"/>
    <col min="29" max="29" width="11.00390625" style="42" customWidth="1"/>
    <col min="30" max="30" width="9.140625" style="42" customWidth="1"/>
    <col min="31" max="31" width="10.8515625" style="42" customWidth="1"/>
    <col min="32" max="32" width="8.8515625" style="42" customWidth="1"/>
    <col min="33" max="33" width="10.7109375" style="42" bestFit="1" customWidth="1"/>
    <col min="34" max="34" width="9.421875" style="42" bestFit="1" customWidth="1"/>
    <col min="35" max="35" width="9.00390625" style="42" bestFit="1" customWidth="1"/>
    <col min="36" max="36" width="11.00390625" style="42" customWidth="1"/>
    <col min="37" max="16384" width="9.140625" style="42" customWidth="1"/>
  </cols>
  <sheetData>
    <row r="1" spans="1:36" s="5" customFormat="1" ht="16.5">
      <c r="A1" s="32"/>
      <c r="B1" s="235" t="s">
        <v>222</v>
      </c>
      <c r="C1" s="33"/>
      <c r="D1" s="33"/>
      <c r="E1" s="33"/>
      <c r="F1" s="33"/>
      <c r="G1" s="33"/>
      <c r="H1" s="33"/>
      <c r="I1" s="3"/>
      <c r="J1" s="138"/>
      <c r="K1" s="138"/>
      <c r="L1" s="138"/>
      <c r="M1" s="33"/>
      <c r="N1" s="138"/>
      <c r="O1" s="32"/>
      <c r="P1" s="137" t="s">
        <v>257</v>
      </c>
      <c r="Q1" s="33"/>
      <c r="R1" s="138"/>
      <c r="S1" s="33"/>
      <c r="T1" s="138"/>
      <c r="U1" s="33"/>
      <c r="V1" s="138"/>
      <c r="W1" s="188"/>
      <c r="X1" s="188"/>
      <c r="Y1" s="188"/>
      <c r="Z1" s="188"/>
      <c r="AA1" s="3"/>
      <c r="AB1" s="23"/>
      <c r="AC1" s="23"/>
      <c r="AD1" s="188"/>
      <c r="AE1" s="188"/>
      <c r="AF1" s="188"/>
      <c r="AG1" s="188"/>
      <c r="AH1" s="3"/>
      <c r="AI1" s="138"/>
      <c r="AJ1" s="138"/>
    </row>
    <row r="2" spans="1:36" s="5" customFormat="1" ht="22.5" customHeight="1" thickBot="1">
      <c r="A2" s="32"/>
      <c r="B2" s="24"/>
      <c r="C2" s="185"/>
      <c r="D2" s="185"/>
      <c r="E2" s="185"/>
      <c r="F2" s="185"/>
      <c r="G2" s="24"/>
      <c r="H2" s="185"/>
      <c r="I2" s="186"/>
      <c r="J2" s="9"/>
      <c r="K2" s="186"/>
      <c r="L2" s="186"/>
      <c r="M2" s="236"/>
      <c r="N2" s="237"/>
      <c r="P2" s="419" t="s">
        <v>27</v>
      </c>
      <c r="Q2" s="419"/>
      <c r="R2" s="152"/>
      <c r="S2" s="152"/>
      <c r="T2" s="152"/>
      <c r="U2" s="152"/>
      <c r="V2" s="152"/>
      <c r="W2" s="9"/>
      <c r="X2" s="9"/>
      <c r="Y2" s="6"/>
      <c r="Z2" s="9"/>
      <c r="AA2" s="186"/>
      <c r="AB2" s="9"/>
      <c r="AC2" s="186"/>
      <c r="AD2" s="9"/>
      <c r="AE2" s="9"/>
      <c r="AF2" s="6"/>
      <c r="AG2" s="9"/>
      <c r="AH2" s="186"/>
      <c r="AI2" s="9"/>
      <c r="AJ2" s="186"/>
    </row>
    <row r="3" spans="1:36" s="189" customFormat="1" ht="27">
      <c r="A3" s="32"/>
      <c r="B3" s="420" t="s">
        <v>28</v>
      </c>
      <c r="C3" s="138"/>
      <c r="D3" s="138"/>
      <c r="E3" s="138"/>
      <c r="F3" s="33"/>
      <c r="G3" s="187"/>
      <c r="H3" s="33"/>
      <c r="I3" s="33"/>
      <c r="J3" s="33"/>
      <c r="K3" s="188"/>
      <c r="L3" s="188"/>
      <c r="M3" s="36"/>
      <c r="N3" s="188"/>
      <c r="O3" s="33"/>
      <c r="P3" s="188"/>
      <c r="Q3" s="36"/>
      <c r="R3" s="188"/>
      <c r="S3" s="36"/>
      <c r="T3" s="188"/>
      <c r="U3" s="36"/>
      <c r="V3" s="188"/>
      <c r="W3" s="138"/>
      <c r="X3" s="33"/>
      <c r="Y3" s="187"/>
      <c r="Z3" s="33"/>
      <c r="AA3" s="33"/>
      <c r="AB3" s="33"/>
      <c r="AC3" s="188"/>
      <c r="AD3" s="138"/>
      <c r="AE3" s="33"/>
      <c r="AF3" s="187"/>
      <c r="AG3" s="33"/>
      <c r="AH3" s="33"/>
      <c r="AI3" s="33"/>
      <c r="AJ3" s="188"/>
    </row>
    <row r="4" spans="1:36" s="189" customFormat="1" ht="22.5" customHeight="1">
      <c r="A4" s="32"/>
      <c r="B4" s="187"/>
      <c r="C4" s="138"/>
      <c r="D4" s="138"/>
      <c r="E4" s="138"/>
      <c r="F4" s="33"/>
      <c r="G4" s="187"/>
      <c r="H4" s="33"/>
      <c r="I4" s="33"/>
      <c r="J4" s="33"/>
      <c r="K4" s="188"/>
      <c r="L4" s="188"/>
      <c r="M4" s="36"/>
      <c r="N4" s="188"/>
      <c r="O4" s="33"/>
      <c r="P4" s="43" t="s">
        <v>220</v>
      </c>
      <c r="Q4" s="36"/>
      <c r="R4" s="188"/>
      <c r="S4" s="36"/>
      <c r="T4" s="188"/>
      <c r="U4" s="36"/>
      <c r="V4" s="188"/>
      <c r="W4" s="138"/>
      <c r="X4" s="33"/>
      <c r="Y4" s="187"/>
      <c r="Z4" s="33"/>
      <c r="AA4" s="33"/>
      <c r="AB4" s="33"/>
      <c r="AC4" s="188"/>
      <c r="AD4" s="138"/>
      <c r="AE4" s="33"/>
      <c r="AF4" s="187"/>
      <c r="AG4" s="33"/>
      <c r="AH4" s="33"/>
      <c r="AI4" s="33"/>
      <c r="AJ4" s="188"/>
    </row>
    <row r="5" spans="1:36" s="363" customFormat="1" ht="14.25">
      <c r="A5" s="281"/>
      <c r="B5" s="360"/>
      <c r="C5" s="361"/>
      <c r="D5" s="362"/>
      <c r="E5" s="362"/>
      <c r="F5" s="362"/>
      <c r="G5" s="364" t="s">
        <v>462</v>
      </c>
      <c r="H5" s="362"/>
      <c r="I5" s="362"/>
      <c r="J5" s="362"/>
      <c r="K5" s="362"/>
      <c r="L5" s="361"/>
      <c r="M5" s="922" t="s">
        <v>455</v>
      </c>
      <c r="N5" s="922"/>
      <c r="O5" s="922"/>
      <c r="P5" s="922"/>
      <c r="Q5" s="923"/>
      <c r="R5" s="924" t="s">
        <v>221</v>
      </c>
      <c r="S5" s="922"/>
      <c r="T5" s="922"/>
      <c r="U5" s="922"/>
      <c r="V5" s="923"/>
      <c r="W5" s="361"/>
      <c r="X5" s="362"/>
      <c r="Y5" s="364" t="s">
        <v>480</v>
      </c>
      <c r="Z5" s="362"/>
      <c r="AA5" s="362"/>
      <c r="AB5" s="362"/>
      <c r="AC5" s="464"/>
      <c r="AD5" s="361"/>
      <c r="AE5" s="362"/>
      <c r="AF5" s="364" t="s">
        <v>524</v>
      </c>
      <c r="AG5" s="362"/>
      <c r="AH5" s="362"/>
      <c r="AI5" s="362"/>
      <c r="AJ5" s="464"/>
    </row>
    <row r="6" spans="1:36" s="189" customFormat="1" ht="89.25">
      <c r="A6" s="242" t="s">
        <v>113</v>
      </c>
      <c r="B6" s="66" t="s">
        <v>223</v>
      </c>
      <c r="C6" s="66" t="s">
        <v>224</v>
      </c>
      <c r="D6" s="66" t="s">
        <v>225</v>
      </c>
      <c r="E6" s="66" t="s">
        <v>226</v>
      </c>
      <c r="F6" s="558" t="s">
        <v>461</v>
      </c>
      <c r="G6" s="66" t="s">
        <v>215</v>
      </c>
      <c r="H6" s="325" t="s">
        <v>318</v>
      </c>
      <c r="I6" s="66" t="s">
        <v>227</v>
      </c>
      <c r="J6" s="66" t="s">
        <v>228</v>
      </c>
      <c r="K6" s="66" t="s">
        <v>229</v>
      </c>
      <c r="L6" s="558" t="s">
        <v>460</v>
      </c>
      <c r="M6" s="66" t="s">
        <v>215</v>
      </c>
      <c r="N6" s="66" t="s">
        <v>288</v>
      </c>
      <c r="O6" s="66" t="s">
        <v>227</v>
      </c>
      <c r="P6" s="66" t="s">
        <v>228</v>
      </c>
      <c r="Q6" s="66" t="s">
        <v>303</v>
      </c>
      <c r="R6" s="66" t="s">
        <v>215</v>
      </c>
      <c r="S6" s="66" t="s">
        <v>288</v>
      </c>
      <c r="T6" s="66" t="s">
        <v>227</v>
      </c>
      <c r="U6" s="66" t="s">
        <v>228</v>
      </c>
      <c r="V6" s="66" t="s">
        <v>304</v>
      </c>
      <c r="W6" s="66" t="s">
        <v>226</v>
      </c>
      <c r="X6" s="558" t="s">
        <v>479</v>
      </c>
      <c r="Y6" s="66" t="s">
        <v>215</v>
      </c>
      <c r="Z6" s="66" t="s">
        <v>243</v>
      </c>
      <c r="AA6" s="66" t="s">
        <v>227</v>
      </c>
      <c r="AB6" s="66" t="s">
        <v>228</v>
      </c>
      <c r="AC6" s="66" t="s">
        <v>259</v>
      </c>
      <c r="AD6" s="66" t="s">
        <v>226</v>
      </c>
      <c r="AE6" s="558" t="s">
        <v>526</v>
      </c>
      <c r="AF6" s="66" t="s">
        <v>215</v>
      </c>
      <c r="AG6" s="66" t="s">
        <v>243</v>
      </c>
      <c r="AH6" s="66" t="s">
        <v>227</v>
      </c>
      <c r="AI6" s="66" t="s">
        <v>228</v>
      </c>
      <c r="AJ6" s="66" t="s">
        <v>259</v>
      </c>
    </row>
    <row r="7" spans="1:36" s="37" customFormat="1" ht="12.75">
      <c r="A7" s="127">
        <v>1</v>
      </c>
      <c r="B7" s="127">
        <v>2</v>
      </c>
      <c r="C7" s="127">
        <v>3</v>
      </c>
      <c r="D7" s="127">
        <v>4</v>
      </c>
      <c r="E7" s="127">
        <v>5</v>
      </c>
      <c r="F7" s="127">
        <v>6</v>
      </c>
      <c r="G7" s="127">
        <v>7</v>
      </c>
      <c r="H7" s="127">
        <v>8</v>
      </c>
      <c r="I7" s="127">
        <v>9</v>
      </c>
      <c r="J7" s="127">
        <v>10</v>
      </c>
      <c r="K7" s="127">
        <v>11</v>
      </c>
      <c r="L7" s="127">
        <v>12</v>
      </c>
      <c r="M7" s="127">
        <v>13</v>
      </c>
      <c r="N7" s="127">
        <v>14</v>
      </c>
      <c r="O7" s="127">
        <v>15</v>
      </c>
      <c r="P7" s="127">
        <v>16</v>
      </c>
      <c r="Q7" s="127">
        <v>17</v>
      </c>
      <c r="R7" s="127">
        <v>18</v>
      </c>
      <c r="S7" s="127">
        <v>19</v>
      </c>
      <c r="T7" s="127">
        <v>20</v>
      </c>
      <c r="U7" s="127">
        <v>21</v>
      </c>
      <c r="V7" s="127">
        <v>22</v>
      </c>
      <c r="W7" s="127">
        <v>23</v>
      </c>
      <c r="X7" s="127">
        <v>24</v>
      </c>
      <c r="Y7" s="127">
        <v>25</v>
      </c>
      <c r="Z7" s="127">
        <v>26</v>
      </c>
      <c r="AA7" s="127">
        <v>27</v>
      </c>
      <c r="AB7" s="127">
        <v>28</v>
      </c>
      <c r="AC7" s="127">
        <v>29</v>
      </c>
      <c r="AD7" s="127">
        <v>30</v>
      </c>
      <c r="AE7" s="127">
        <v>31</v>
      </c>
      <c r="AF7" s="127">
        <v>32</v>
      </c>
      <c r="AG7" s="127">
        <v>33</v>
      </c>
      <c r="AH7" s="127">
        <v>34</v>
      </c>
      <c r="AI7" s="127">
        <v>35</v>
      </c>
      <c r="AJ7" s="127">
        <v>36</v>
      </c>
    </row>
    <row r="8" spans="1:36" s="5" customFormat="1" ht="27">
      <c r="A8" s="243" t="s">
        <v>2</v>
      </c>
      <c r="B8" s="251" t="s">
        <v>500</v>
      </c>
      <c r="C8" s="247" t="s">
        <v>1</v>
      </c>
      <c r="D8" s="247" t="s">
        <v>1</v>
      </c>
      <c r="E8" s="247" t="s">
        <v>1</v>
      </c>
      <c r="F8" s="247" t="s">
        <v>1</v>
      </c>
      <c r="G8" s="247">
        <f aca="true" t="shared" si="0" ref="G8:V8">SUM(G10:G12)</f>
        <v>0</v>
      </c>
      <c r="H8" s="247">
        <f t="shared" si="0"/>
        <v>0</v>
      </c>
      <c r="I8" s="247">
        <f t="shared" si="0"/>
        <v>0</v>
      </c>
      <c r="J8" s="247">
        <f t="shared" si="0"/>
        <v>0</v>
      </c>
      <c r="K8" s="247">
        <f t="shared" si="0"/>
        <v>0</v>
      </c>
      <c r="L8" s="247" t="s">
        <v>1</v>
      </c>
      <c r="M8" s="247">
        <f t="shared" si="0"/>
        <v>0</v>
      </c>
      <c r="N8" s="247">
        <f t="shared" si="0"/>
        <v>0</v>
      </c>
      <c r="O8" s="247">
        <f t="shared" si="0"/>
        <v>0</v>
      </c>
      <c r="P8" s="247">
        <f t="shared" si="0"/>
        <v>0</v>
      </c>
      <c r="Q8" s="247">
        <f t="shared" si="0"/>
        <v>0</v>
      </c>
      <c r="R8" s="247">
        <f t="shared" si="0"/>
        <v>0</v>
      </c>
      <c r="S8" s="247">
        <f t="shared" si="0"/>
        <v>0</v>
      </c>
      <c r="T8" s="247">
        <f t="shared" si="0"/>
        <v>0</v>
      </c>
      <c r="U8" s="247">
        <f t="shared" si="0"/>
        <v>0</v>
      </c>
      <c r="V8" s="247">
        <f t="shared" si="0"/>
        <v>0</v>
      </c>
      <c r="W8" s="247" t="s">
        <v>1</v>
      </c>
      <c r="X8" s="247" t="s">
        <v>1</v>
      </c>
      <c r="Y8" s="247">
        <f>SUM(Y10:Y12)</f>
        <v>0</v>
      </c>
      <c r="Z8" s="247">
        <f>SUM(Z10:Z12)</f>
        <v>0</v>
      </c>
      <c r="AA8" s="247">
        <f>SUM(AA10:AA12)</f>
        <v>0</v>
      </c>
      <c r="AB8" s="247">
        <f>SUM(AB10:AB12)</f>
        <v>0</v>
      </c>
      <c r="AC8" s="247">
        <f>SUM(AC10:AC12)</f>
        <v>0</v>
      </c>
      <c r="AD8" s="247" t="s">
        <v>1</v>
      </c>
      <c r="AE8" s="247" t="s">
        <v>1</v>
      </c>
      <c r="AF8" s="247">
        <f>SUM(AF10:AF12)</f>
        <v>0</v>
      </c>
      <c r="AG8" s="247">
        <f>SUM(AG10:AG12)</f>
        <v>0</v>
      </c>
      <c r="AH8" s="247">
        <f>SUM(AH10:AH12)</f>
        <v>0</v>
      </c>
      <c r="AI8" s="247">
        <f>SUM(AI10:AI12)</f>
        <v>0</v>
      </c>
      <c r="AJ8" s="247">
        <f>SUM(AJ10:AJ12)</f>
        <v>0</v>
      </c>
    </row>
    <row r="9" spans="1:36" s="5" customFormat="1" ht="13.5">
      <c r="A9" s="231"/>
      <c r="B9" s="205" t="s">
        <v>125</v>
      </c>
      <c r="C9" s="245"/>
      <c r="D9" s="245"/>
      <c r="E9" s="245"/>
      <c r="F9" s="245"/>
      <c r="G9" s="205"/>
      <c r="H9" s="245"/>
      <c r="I9" s="245"/>
      <c r="J9" s="245"/>
      <c r="K9" s="245"/>
      <c r="L9" s="245"/>
      <c r="M9" s="205"/>
      <c r="N9" s="245"/>
      <c r="O9" s="245"/>
      <c r="P9" s="245"/>
      <c r="Q9" s="205"/>
      <c r="R9" s="245"/>
      <c r="S9" s="205"/>
      <c r="T9" s="245"/>
      <c r="U9" s="109"/>
      <c r="V9" s="109"/>
      <c r="W9" s="245"/>
      <c r="X9" s="245"/>
      <c r="Y9" s="205"/>
      <c r="Z9" s="245"/>
      <c r="AA9" s="245"/>
      <c r="AB9" s="245"/>
      <c r="AC9" s="245"/>
      <c r="AD9" s="245"/>
      <c r="AE9" s="245"/>
      <c r="AF9" s="205"/>
      <c r="AG9" s="245"/>
      <c r="AH9" s="245"/>
      <c r="AI9" s="245"/>
      <c r="AJ9" s="245"/>
    </row>
    <row r="10" spans="1:36" s="5" customFormat="1" ht="13.5">
      <c r="A10" s="231">
        <v>1</v>
      </c>
      <c r="B10" s="104"/>
      <c r="C10" s="231"/>
      <c r="D10" s="245" t="s">
        <v>1</v>
      </c>
      <c r="E10" s="245" t="s">
        <v>1</v>
      </c>
      <c r="F10" s="245"/>
      <c r="G10" s="104"/>
      <c r="H10" s="231"/>
      <c r="I10" s="231"/>
      <c r="J10" s="231"/>
      <c r="K10" s="245">
        <f>H10+I10+J10</f>
        <v>0</v>
      </c>
      <c r="L10" s="245"/>
      <c r="M10" s="104"/>
      <c r="N10" s="231"/>
      <c r="O10" s="231"/>
      <c r="P10" s="231"/>
      <c r="Q10" s="245">
        <f>N10+O10+P10</f>
        <v>0</v>
      </c>
      <c r="R10" s="245">
        <f aca="true" t="shared" si="1" ref="R10:U12">G10-M10</f>
        <v>0</v>
      </c>
      <c r="S10" s="245">
        <f t="shared" si="1"/>
        <v>0</v>
      </c>
      <c r="T10" s="245">
        <f t="shared" si="1"/>
        <v>0</v>
      </c>
      <c r="U10" s="245">
        <f t="shared" si="1"/>
        <v>0</v>
      </c>
      <c r="V10" s="245">
        <f>S10+T10+U10</f>
        <v>0</v>
      </c>
      <c r="W10" s="245" t="s">
        <v>1</v>
      </c>
      <c r="X10" s="245"/>
      <c r="Y10" s="104"/>
      <c r="Z10" s="231"/>
      <c r="AA10" s="231"/>
      <c r="AB10" s="231"/>
      <c r="AC10" s="245">
        <f>Z10+AA10+AB10</f>
        <v>0</v>
      </c>
      <c r="AD10" s="245" t="s">
        <v>1</v>
      </c>
      <c r="AE10" s="245"/>
      <c r="AF10" s="104"/>
      <c r="AG10" s="231"/>
      <c r="AH10" s="231"/>
      <c r="AI10" s="231"/>
      <c r="AJ10" s="245">
        <f>AG10+AH10+AI10</f>
        <v>0</v>
      </c>
    </row>
    <row r="11" spans="1:36" s="5" customFormat="1" ht="13.5">
      <c r="A11" s="231">
        <v>2</v>
      </c>
      <c r="B11" s="104"/>
      <c r="C11" s="231"/>
      <c r="D11" s="245" t="s">
        <v>1</v>
      </c>
      <c r="E11" s="245" t="s">
        <v>1</v>
      </c>
      <c r="F11" s="245"/>
      <c r="G11" s="104"/>
      <c r="H11" s="231"/>
      <c r="I11" s="231"/>
      <c r="J11" s="231"/>
      <c r="K11" s="245">
        <f>H11+I11+J11</f>
        <v>0</v>
      </c>
      <c r="L11" s="245"/>
      <c r="M11" s="104"/>
      <c r="N11" s="231"/>
      <c r="O11" s="231"/>
      <c r="P11" s="231"/>
      <c r="Q11" s="245">
        <f>N11+O11+P11</f>
        <v>0</v>
      </c>
      <c r="R11" s="245">
        <f t="shared" si="1"/>
        <v>0</v>
      </c>
      <c r="S11" s="245">
        <f t="shared" si="1"/>
        <v>0</v>
      </c>
      <c r="T11" s="245">
        <f t="shared" si="1"/>
        <v>0</v>
      </c>
      <c r="U11" s="245">
        <f t="shared" si="1"/>
        <v>0</v>
      </c>
      <c r="V11" s="245">
        <f>S11+T11+U11</f>
        <v>0</v>
      </c>
      <c r="W11" s="245" t="s">
        <v>1</v>
      </c>
      <c r="X11" s="245"/>
      <c r="Y11" s="104"/>
      <c r="Z11" s="231"/>
      <c r="AA11" s="231"/>
      <c r="AB11" s="231"/>
      <c r="AC11" s="245">
        <f>Z11+AA11+AB11</f>
        <v>0</v>
      </c>
      <c r="AD11" s="245" t="s">
        <v>1</v>
      </c>
      <c r="AE11" s="245"/>
      <c r="AF11" s="104"/>
      <c r="AG11" s="231"/>
      <c r="AH11" s="231"/>
      <c r="AI11" s="231"/>
      <c r="AJ11" s="245">
        <f>AG11+AH11+AI11</f>
        <v>0</v>
      </c>
    </row>
    <row r="12" spans="1:36" s="5" customFormat="1" ht="13.5">
      <c r="A12" s="231">
        <v>3</v>
      </c>
      <c r="B12" s="104"/>
      <c r="C12" s="231"/>
      <c r="D12" s="245" t="s">
        <v>1</v>
      </c>
      <c r="E12" s="245" t="s">
        <v>1</v>
      </c>
      <c r="F12" s="245"/>
      <c r="G12" s="104"/>
      <c r="H12" s="231"/>
      <c r="I12" s="231"/>
      <c r="J12" s="231"/>
      <c r="K12" s="245">
        <f>H12+I12+J12</f>
        <v>0</v>
      </c>
      <c r="L12" s="245"/>
      <c r="M12" s="104"/>
      <c r="N12" s="231"/>
      <c r="O12" s="231"/>
      <c r="P12" s="231"/>
      <c r="Q12" s="245">
        <f>N12+O12+P12</f>
        <v>0</v>
      </c>
      <c r="R12" s="245">
        <f t="shared" si="1"/>
        <v>0</v>
      </c>
      <c r="S12" s="245">
        <f t="shared" si="1"/>
        <v>0</v>
      </c>
      <c r="T12" s="245">
        <f t="shared" si="1"/>
        <v>0</v>
      </c>
      <c r="U12" s="245">
        <f t="shared" si="1"/>
        <v>0</v>
      </c>
      <c r="V12" s="245">
        <f>S12+T12+U12</f>
        <v>0</v>
      </c>
      <c r="W12" s="245" t="s">
        <v>1</v>
      </c>
      <c r="X12" s="245"/>
      <c r="Y12" s="104"/>
      <c r="Z12" s="231"/>
      <c r="AA12" s="231"/>
      <c r="AB12" s="231"/>
      <c r="AC12" s="245">
        <f>Z12+AA12+AB12</f>
        <v>0</v>
      </c>
      <c r="AD12" s="245" t="s">
        <v>1</v>
      </c>
      <c r="AE12" s="245"/>
      <c r="AF12" s="104"/>
      <c r="AG12" s="231"/>
      <c r="AH12" s="231"/>
      <c r="AI12" s="231"/>
      <c r="AJ12" s="245">
        <f>AG12+AH12+AI12</f>
        <v>0</v>
      </c>
    </row>
    <row r="13" spans="1:36" s="5" customFormat="1" ht="13.5">
      <c r="A13" s="231"/>
      <c r="B13" s="104"/>
      <c r="C13" s="231"/>
      <c r="D13" s="245"/>
      <c r="E13" s="245"/>
      <c r="F13" s="245"/>
      <c r="G13" s="104"/>
      <c r="H13" s="231"/>
      <c r="I13" s="231"/>
      <c r="J13" s="231"/>
      <c r="K13" s="245"/>
      <c r="L13" s="245"/>
      <c r="M13" s="104"/>
      <c r="N13" s="231"/>
      <c r="O13" s="245"/>
      <c r="P13" s="245"/>
      <c r="Q13" s="104"/>
      <c r="R13" s="231"/>
      <c r="S13" s="104"/>
      <c r="T13" s="231"/>
      <c r="U13" s="109"/>
      <c r="V13" s="109"/>
      <c r="W13" s="245"/>
      <c r="X13" s="245"/>
      <c r="Y13" s="104"/>
      <c r="Z13" s="231"/>
      <c r="AA13" s="231"/>
      <c r="AB13" s="231"/>
      <c r="AC13" s="245"/>
      <c r="AD13" s="245"/>
      <c r="AE13" s="245"/>
      <c r="AF13" s="104"/>
      <c r="AG13" s="231"/>
      <c r="AH13" s="231"/>
      <c r="AI13" s="231"/>
      <c r="AJ13" s="245"/>
    </row>
    <row r="17" spans="1:32" s="5" customFormat="1" ht="24.75" customHeight="1">
      <c r="A17" s="4"/>
      <c r="B17" s="326" t="s">
        <v>295</v>
      </c>
      <c r="C17" s="324"/>
      <c r="D17" s="324"/>
      <c r="E17" s="324"/>
      <c r="F17" s="324"/>
      <c r="G17" s="324"/>
      <c r="W17" s="324"/>
      <c r="X17" s="324"/>
      <c r="Y17" s="324"/>
      <c r="AD17" s="324"/>
      <c r="AE17" s="324"/>
      <c r="AF17" s="324"/>
    </row>
    <row r="18" spans="2:9" ht="36" customHeight="1">
      <c r="B18" s="910" t="s">
        <v>491</v>
      </c>
      <c r="C18" s="910"/>
      <c r="D18" s="910"/>
      <c r="E18" s="910"/>
      <c r="F18" s="910"/>
      <c r="G18" s="910"/>
      <c r="H18" s="910"/>
      <c r="I18" s="910"/>
    </row>
  </sheetData>
  <sheetProtection/>
  <mergeCells count="3">
    <mergeCell ref="M5:Q5"/>
    <mergeCell ref="R5:V5"/>
    <mergeCell ref="B18:I18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F43"/>
  <sheetViews>
    <sheetView zoomScalePageLayoutView="0" workbookViewId="0" topLeftCell="A1">
      <selection activeCell="Q6" sqref="Q6"/>
    </sheetView>
  </sheetViews>
  <sheetFormatPr defaultColWidth="9.140625" defaultRowHeight="12.75"/>
  <cols>
    <col min="1" max="1" width="3.57421875" style="5" customWidth="1"/>
    <col min="2" max="2" width="24.00390625" style="21" customWidth="1"/>
    <col min="3" max="4" width="10.28125" style="5" customWidth="1"/>
    <col min="5" max="8" width="10.7109375" style="5" customWidth="1"/>
    <col min="9" max="9" width="12.28125" style="5" customWidth="1"/>
    <col min="10" max="10" width="12.7109375" style="408" customWidth="1"/>
    <col min="11" max="11" width="12.8515625" style="21" customWidth="1"/>
    <col min="12" max="12" width="10.7109375" style="21" customWidth="1"/>
    <col min="13" max="13" width="12.7109375" style="5" customWidth="1"/>
    <col min="14" max="14" width="13.00390625" style="5" customWidth="1"/>
    <col min="15" max="15" width="13.00390625" style="432" customWidth="1"/>
    <col min="16" max="16" width="10.7109375" style="5" customWidth="1"/>
    <col min="17" max="17" width="11.7109375" style="5" customWidth="1"/>
    <col min="18" max="18" width="13.140625" style="5" customWidth="1"/>
    <col min="19" max="19" width="10.7109375" style="424" customWidth="1"/>
    <col min="20" max="20" width="12.8515625" style="21" customWidth="1"/>
    <col min="21" max="21" width="10.7109375" style="21" customWidth="1"/>
    <col min="22" max="22" width="12.7109375" style="5" customWidth="1"/>
    <col min="23" max="23" width="12.8515625" style="21" customWidth="1"/>
    <col min="24" max="24" width="10.7109375" style="21" customWidth="1"/>
    <col min="25" max="25" width="12.7109375" style="5" customWidth="1"/>
    <col min="26" max="26" width="13.00390625" style="5" customWidth="1"/>
    <col min="27" max="27" width="13.00390625" style="432" customWidth="1"/>
    <col min="28" max="28" width="10.7109375" style="5" customWidth="1"/>
    <col min="29" max="29" width="13.7109375" style="5" customWidth="1"/>
    <col min="30" max="30" width="13.140625" style="5" customWidth="1"/>
    <col min="31" max="31" width="12.00390625" style="424" customWidth="1"/>
    <col min="32" max="32" width="12.00390625" style="5" customWidth="1"/>
    <col min="33" max="34" width="10.57421875" style="5" customWidth="1"/>
    <col min="35" max="35" width="13.7109375" style="5" customWidth="1"/>
    <col min="36" max="36" width="11.140625" style="5" customWidth="1"/>
    <col min="37" max="37" width="10.7109375" style="424" customWidth="1"/>
    <col min="38" max="38" width="10.7109375" style="5" customWidth="1"/>
    <col min="39" max="39" width="12.7109375" style="5" customWidth="1"/>
    <col min="40" max="40" width="12.8515625" style="21" customWidth="1"/>
    <col min="41" max="41" width="10.7109375" style="21" customWidth="1"/>
    <col min="42" max="42" width="12.7109375" style="5" customWidth="1"/>
    <col min="43" max="43" width="13.00390625" style="5" customWidth="1"/>
    <col min="44" max="44" width="13.00390625" style="432" customWidth="1"/>
    <col min="45" max="45" width="10.7109375" style="5" customWidth="1"/>
    <col min="46" max="46" width="11.7109375" style="5" customWidth="1"/>
    <col min="47" max="47" width="13.140625" style="5" customWidth="1"/>
    <col min="48" max="48" width="10.7109375" style="424" customWidth="1"/>
    <col min="49" max="49" width="10.7109375" style="5" customWidth="1"/>
    <col min="50" max="50" width="12.7109375" style="5" customWidth="1"/>
    <col min="51" max="51" width="12.8515625" style="21" customWidth="1"/>
    <col min="52" max="52" width="10.7109375" style="21" customWidth="1"/>
    <col min="53" max="53" width="12.7109375" style="5" customWidth="1"/>
    <col min="54" max="54" width="13.00390625" style="5" customWidth="1"/>
    <col min="55" max="55" width="13.00390625" style="432" customWidth="1"/>
    <col min="56" max="57" width="10.7109375" style="5" customWidth="1"/>
    <col min="58" max="58" width="13.140625" style="5" customWidth="1"/>
    <col min="59" max="16384" width="9.140625" style="273" customWidth="1"/>
  </cols>
  <sheetData>
    <row r="1" spans="1:58" s="5" customFormat="1" ht="43.5" customHeight="1">
      <c r="A1" s="32"/>
      <c r="B1" s="583" t="s">
        <v>222</v>
      </c>
      <c r="C1" s="33"/>
      <c r="D1" s="33"/>
      <c r="E1" s="33"/>
      <c r="F1" s="33"/>
      <c r="G1" s="33"/>
      <c r="H1" s="33"/>
      <c r="I1" s="33"/>
      <c r="J1" s="408"/>
      <c r="K1" s="21"/>
      <c r="L1" s="21"/>
      <c r="M1" s="33"/>
      <c r="N1" s="33"/>
      <c r="O1" s="432"/>
      <c r="P1" s="33"/>
      <c r="Q1" s="33"/>
      <c r="R1" s="434"/>
      <c r="S1" s="432"/>
      <c r="T1" s="673" t="s">
        <v>260</v>
      </c>
      <c r="U1" s="21"/>
      <c r="V1" s="33"/>
      <c r="W1" s="21"/>
      <c r="X1" s="673"/>
      <c r="Y1" s="33"/>
      <c r="Z1" s="33"/>
      <c r="AA1" s="432"/>
      <c r="AB1" s="33"/>
      <c r="AC1" s="33"/>
      <c r="AD1" s="434"/>
      <c r="AE1" s="445"/>
      <c r="AF1" s="23"/>
      <c r="AG1" s="23"/>
      <c r="AH1" s="328"/>
      <c r="AI1" s="33"/>
      <c r="AJ1" s="137"/>
      <c r="AK1" s="432"/>
      <c r="AL1" s="33"/>
      <c r="AM1" s="33"/>
      <c r="AN1" s="21"/>
      <c r="AO1" s="21"/>
      <c r="AP1" s="33"/>
      <c r="AQ1" s="33"/>
      <c r="AR1" s="432"/>
      <c r="AS1" s="33"/>
      <c r="AT1" s="33"/>
      <c r="AU1" s="599"/>
      <c r="AV1" s="432"/>
      <c r="AW1" s="33"/>
      <c r="AX1" s="33"/>
      <c r="AY1" s="21"/>
      <c r="AZ1" s="21"/>
      <c r="BA1" s="33"/>
      <c r="BB1" s="33"/>
      <c r="BC1" s="432"/>
      <c r="BD1" s="33"/>
      <c r="BE1" s="33"/>
      <c r="BF1" s="599"/>
    </row>
    <row r="2" spans="1:58" s="5" customFormat="1" ht="22.5" customHeight="1" thickBot="1">
      <c r="A2" s="32"/>
      <c r="B2" s="584"/>
      <c r="C2" s="185"/>
      <c r="D2" s="185"/>
      <c r="E2" s="185"/>
      <c r="F2" s="185"/>
      <c r="G2" s="185"/>
      <c r="H2" s="185"/>
      <c r="I2" s="185"/>
      <c r="J2" s="409"/>
      <c r="K2" s="422"/>
      <c r="L2" s="422"/>
      <c r="M2" s="185"/>
      <c r="N2" s="185"/>
      <c r="O2" s="433"/>
      <c r="P2" s="185"/>
      <c r="Q2" s="185"/>
      <c r="R2" s="185"/>
      <c r="S2" s="433"/>
      <c r="T2" s="681" t="s">
        <v>27</v>
      </c>
      <c r="U2" s="422"/>
      <c r="V2" s="185"/>
      <c r="W2" s="422"/>
      <c r="X2" s="681"/>
      <c r="Y2" s="433"/>
      <c r="Z2" s="185"/>
      <c r="AA2" s="433"/>
      <c r="AB2" s="185"/>
      <c r="AC2" s="185"/>
      <c r="AD2" s="185"/>
      <c r="AE2" s="638"/>
      <c r="AF2" s="638"/>
      <c r="AG2" s="639"/>
      <c r="AH2" s="926"/>
      <c r="AI2" s="926"/>
      <c r="AJ2" s="926"/>
      <c r="AK2" s="433"/>
      <c r="AL2" s="185"/>
      <c r="AM2" s="185"/>
      <c r="AN2" s="422"/>
      <c r="AO2" s="422"/>
      <c r="AP2" s="185"/>
      <c r="AQ2" s="185"/>
      <c r="AR2" s="433"/>
      <c r="AS2" s="185"/>
      <c r="AT2" s="185"/>
      <c r="AU2" s="185"/>
      <c r="AV2" s="433"/>
      <c r="AW2" s="185"/>
      <c r="AX2" s="185"/>
      <c r="AY2" s="422"/>
      <c r="AZ2" s="422"/>
      <c r="BA2" s="185"/>
      <c r="BB2" s="185"/>
      <c r="BC2" s="433"/>
      <c r="BD2" s="185"/>
      <c r="BE2" s="185"/>
      <c r="BF2" s="185"/>
    </row>
    <row r="3" spans="1:58" s="189" customFormat="1" ht="13.5">
      <c r="A3" s="32"/>
      <c r="B3" s="585" t="s">
        <v>28</v>
      </c>
      <c r="C3" s="138"/>
      <c r="D3" s="138"/>
      <c r="E3" s="138"/>
      <c r="F3" s="138"/>
      <c r="G3" s="138"/>
      <c r="H3" s="138"/>
      <c r="I3" s="138"/>
      <c r="J3" s="410"/>
      <c r="K3" s="357"/>
      <c r="L3" s="357"/>
      <c r="M3" s="138"/>
      <c r="N3" s="138"/>
      <c r="O3" s="437"/>
      <c r="P3" s="138"/>
      <c r="Q3" s="138"/>
      <c r="R3" s="138"/>
      <c r="S3" s="432"/>
      <c r="T3" s="357"/>
      <c r="U3" s="357"/>
      <c r="V3" s="138"/>
      <c r="W3" s="357"/>
      <c r="X3" s="357"/>
      <c r="Y3" s="138"/>
      <c r="Z3" s="138"/>
      <c r="AA3" s="437"/>
      <c r="AB3" s="138"/>
      <c r="AC3" s="138"/>
      <c r="AD3" s="138"/>
      <c r="AE3" s="435"/>
      <c r="AF3" s="188"/>
      <c r="AG3" s="188"/>
      <c r="AH3" s="188"/>
      <c r="AI3" s="138"/>
      <c r="AJ3" s="188"/>
      <c r="AK3" s="432"/>
      <c r="AL3" s="138"/>
      <c r="AM3" s="138"/>
      <c r="AN3" s="357"/>
      <c r="AO3" s="357"/>
      <c r="AP3" s="138"/>
      <c r="AQ3" s="138"/>
      <c r="AR3" s="437"/>
      <c r="AS3" s="138"/>
      <c r="AT3" s="138"/>
      <c r="AU3" s="138"/>
      <c r="AV3" s="432"/>
      <c r="AW3" s="138"/>
      <c r="AX3" s="138"/>
      <c r="AY3" s="357"/>
      <c r="AZ3" s="357"/>
      <c r="BA3" s="138"/>
      <c r="BB3" s="138"/>
      <c r="BC3" s="437"/>
      <c r="BD3" s="138"/>
      <c r="BE3" s="138"/>
      <c r="BF3" s="138"/>
    </row>
    <row r="4" spans="1:58" s="189" customFormat="1" ht="22.5" customHeight="1">
      <c r="A4" s="32"/>
      <c r="B4" s="588"/>
      <c r="C4" s="138"/>
      <c r="D4" s="138"/>
      <c r="E4" s="138"/>
      <c r="F4" s="138"/>
      <c r="G4" s="138"/>
      <c r="H4" s="138"/>
      <c r="I4" s="138"/>
      <c r="J4" s="410"/>
      <c r="K4" s="357"/>
      <c r="L4" s="357"/>
      <c r="M4" s="138"/>
      <c r="N4" s="138"/>
      <c r="O4" s="437"/>
      <c r="P4" s="138"/>
      <c r="Q4" s="138"/>
      <c r="R4" s="436" t="s">
        <v>220</v>
      </c>
      <c r="S4" s="432"/>
      <c r="T4" s="357"/>
      <c r="U4" s="357"/>
      <c r="V4" s="138"/>
      <c r="W4" s="357"/>
      <c r="X4" s="357"/>
      <c r="Y4" s="138"/>
      <c r="Z4" s="138"/>
      <c r="AA4" s="437"/>
      <c r="AB4" s="138"/>
      <c r="AC4" s="138"/>
      <c r="AD4" s="436" t="s">
        <v>220</v>
      </c>
      <c r="AE4" s="435"/>
      <c r="AF4" s="188"/>
      <c r="AG4" s="188"/>
      <c r="AH4" s="188"/>
      <c r="AI4" s="138"/>
      <c r="AJ4" s="329"/>
      <c r="AK4" s="432"/>
      <c r="AL4" s="138"/>
      <c r="AM4" s="138"/>
      <c r="AN4" s="357"/>
      <c r="AO4" s="357"/>
      <c r="AP4" s="138"/>
      <c r="AQ4" s="138"/>
      <c r="AR4" s="437"/>
      <c r="AS4" s="138"/>
      <c r="AT4" s="138"/>
      <c r="AU4" s="436" t="s">
        <v>220</v>
      </c>
      <c r="AV4" s="432"/>
      <c r="AW4" s="138"/>
      <c r="AX4" s="138"/>
      <c r="AY4" s="357"/>
      <c r="AZ4" s="357"/>
      <c r="BA4" s="138"/>
      <c r="BB4" s="138"/>
      <c r="BC4" s="437"/>
      <c r="BD4" s="138"/>
      <c r="BE4" s="138"/>
      <c r="BF4" s="436" t="s">
        <v>220</v>
      </c>
    </row>
    <row r="5" spans="1:58" ht="22.5" customHeight="1">
      <c r="A5" s="259"/>
      <c r="B5" s="589"/>
      <c r="C5" s="441"/>
      <c r="D5" s="442"/>
      <c r="E5" s="442"/>
      <c r="F5" s="442"/>
      <c r="G5" s="442"/>
      <c r="H5" s="442"/>
      <c r="I5" s="442"/>
      <c r="J5" s="442" t="s">
        <v>456</v>
      </c>
      <c r="K5" s="442"/>
      <c r="L5" s="442"/>
      <c r="M5" s="442"/>
      <c r="N5" s="442"/>
      <c r="O5" s="442"/>
      <c r="P5" s="442"/>
      <c r="Q5" s="442"/>
      <c r="R5" s="442"/>
      <c r="S5" s="443"/>
      <c r="T5" s="443"/>
      <c r="U5" s="443"/>
      <c r="V5" s="443"/>
      <c r="W5" s="453"/>
      <c r="X5" s="453" t="s">
        <v>455</v>
      </c>
      <c r="Y5" s="453"/>
      <c r="Z5" s="453"/>
      <c r="AA5" s="453"/>
      <c r="AB5" s="453"/>
      <c r="AC5" s="453"/>
      <c r="AD5" s="444"/>
      <c r="AE5" s="919" t="s">
        <v>221</v>
      </c>
      <c r="AF5" s="911"/>
      <c r="AG5" s="911"/>
      <c r="AH5" s="911"/>
      <c r="AI5" s="911"/>
      <c r="AJ5" s="912"/>
      <c r="AK5" s="443"/>
      <c r="AL5" s="443"/>
      <c r="AM5" s="443"/>
      <c r="AN5" s="453"/>
      <c r="AO5" s="453" t="s">
        <v>475</v>
      </c>
      <c r="AP5" s="453"/>
      <c r="AQ5" s="453"/>
      <c r="AR5" s="453"/>
      <c r="AS5" s="453"/>
      <c r="AT5" s="453"/>
      <c r="AU5" s="444"/>
      <c r="AV5" s="443"/>
      <c r="AW5" s="443"/>
      <c r="AX5" s="443"/>
      <c r="AY5" s="453"/>
      <c r="AZ5" s="453" t="s">
        <v>506</v>
      </c>
      <c r="BA5" s="453"/>
      <c r="BB5" s="453"/>
      <c r="BC5" s="453"/>
      <c r="BD5" s="453"/>
      <c r="BE5" s="453"/>
      <c r="BF5" s="444"/>
    </row>
    <row r="6" spans="1:58" ht="141" thickBot="1">
      <c r="A6" s="454" t="s">
        <v>113</v>
      </c>
      <c r="B6" s="456" t="s">
        <v>258</v>
      </c>
      <c r="C6" s="63" t="s">
        <v>215</v>
      </c>
      <c r="D6" s="63" t="s">
        <v>224</v>
      </c>
      <c r="E6" s="63" t="s">
        <v>296</v>
      </c>
      <c r="F6" s="63" t="s">
        <v>351</v>
      </c>
      <c r="G6" s="63" t="s">
        <v>350</v>
      </c>
      <c r="H6" s="63" t="s">
        <v>287</v>
      </c>
      <c r="I6" s="493" t="s">
        <v>428</v>
      </c>
      <c r="J6" s="455" t="s">
        <v>317</v>
      </c>
      <c r="K6" s="493" t="s">
        <v>353</v>
      </c>
      <c r="L6" s="493" t="s">
        <v>352</v>
      </c>
      <c r="M6" s="63" t="s">
        <v>349</v>
      </c>
      <c r="N6" s="502" t="s">
        <v>354</v>
      </c>
      <c r="O6" s="503" t="s">
        <v>356</v>
      </c>
      <c r="P6" s="385" t="s">
        <v>227</v>
      </c>
      <c r="Q6" s="292" t="s">
        <v>532</v>
      </c>
      <c r="R6" s="457" t="s">
        <v>259</v>
      </c>
      <c r="S6" s="458" t="s">
        <v>215</v>
      </c>
      <c r="T6" s="63" t="s">
        <v>351</v>
      </c>
      <c r="U6" s="456" t="s">
        <v>287</v>
      </c>
      <c r="V6" s="504" t="s">
        <v>355</v>
      </c>
      <c r="W6" s="504" t="s">
        <v>353</v>
      </c>
      <c r="X6" s="504" t="s">
        <v>352</v>
      </c>
      <c r="Y6" s="63" t="s">
        <v>349</v>
      </c>
      <c r="Z6" s="502" t="s">
        <v>354</v>
      </c>
      <c r="AA6" s="503" t="s">
        <v>356</v>
      </c>
      <c r="AB6" s="385" t="s">
        <v>227</v>
      </c>
      <c r="AC6" s="292" t="s">
        <v>532</v>
      </c>
      <c r="AD6" s="457" t="s">
        <v>259</v>
      </c>
      <c r="AE6" s="459" t="s">
        <v>215</v>
      </c>
      <c r="AF6" s="502" t="s">
        <v>298</v>
      </c>
      <c r="AG6" s="503" t="s">
        <v>348</v>
      </c>
      <c r="AH6" s="502" t="s">
        <v>227</v>
      </c>
      <c r="AI6" s="502" t="s">
        <v>532</v>
      </c>
      <c r="AJ6" s="502" t="s">
        <v>259</v>
      </c>
      <c r="AK6" s="458" t="s">
        <v>215</v>
      </c>
      <c r="AL6" s="504" t="s">
        <v>468</v>
      </c>
      <c r="AM6" s="504" t="s">
        <v>469</v>
      </c>
      <c r="AN6" s="504" t="s">
        <v>353</v>
      </c>
      <c r="AO6" s="504" t="s">
        <v>352</v>
      </c>
      <c r="AP6" s="63" t="s">
        <v>349</v>
      </c>
      <c r="AQ6" s="502" t="s">
        <v>470</v>
      </c>
      <c r="AR6" s="503" t="s">
        <v>356</v>
      </c>
      <c r="AS6" s="385" t="s">
        <v>227</v>
      </c>
      <c r="AT6" s="292" t="s">
        <v>532</v>
      </c>
      <c r="AU6" s="457" t="s">
        <v>259</v>
      </c>
      <c r="AV6" s="458" t="s">
        <v>215</v>
      </c>
      <c r="AW6" s="504" t="s">
        <v>468</v>
      </c>
      <c r="AX6" s="504" t="s">
        <v>469</v>
      </c>
      <c r="AY6" s="504" t="s">
        <v>353</v>
      </c>
      <c r="AZ6" s="504" t="s">
        <v>352</v>
      </c>
      <c r="BA6" s="63" t="s">
        <v>349</v>
      </c>
      <c r="BB6" s="502" t="s">
        <v>470</v>
      </c>
      <c r="BC6" s="503" t="s">
        <v>356</v>
      </c>
      <c r="BD6" s="385" t="s">
        <v>227</v>
      </c>
      <c r="BE6" s="292" t="s">
        <v>532</v>
      </c>
      <c r="BF6" s="457" t="s">
        <v>259</v>
      </c>
    </row>
    <row r="7" spans="1:58" ht="14.25" thickBot="1">
      <c r="A7" s="460">
        <v>1</v>
      </c>
      <c r="B7" s="590">
        <v>2</v>
      </c>
      <c r="C7" s="461">
        <v>3</v>
      </c>
      <c r="D7" s="461">
        <v>4</v>
      </c>
      <c r="E7" s="461">
        <v>5</v>
      </c>
      <c r="F7" s="461">
        <v>6</v>
      </c>
      <c r="G7" s="461">
        <v>7</v>
      </c>
      <c r="H7" s="461">
        <v>8</v>
      </c>
      <c r="I7" s="494">
        <v>9</v>
      </c>
      <c r="J7" s="461">
        <v>10</v>
      </c>
      <c r="K7" s="494">
        <v>11</v>
      </c>
      <c r="L7" s="494">
        <v>12</v>
      </c>
      <c r="M7" s="461">
        <v>13</v>
      </c>
      <c r="N7" s="494">
        <v>14</v>
      </c>
      <c r="O7" s="494">
        <v>15</v>
      </c>
      <c r="P7" s="461">
        <v>16</v>
      </c>
      <c r="Q7" s="461"/>
      <c r="R7" s="461">
        <v>17</v>
      </c>
      <c r="S7" s="461">
        <v>18</v>
      </c>
      <c r="T7" s="461">
        <v>19</v>
      </c>
      <c r="U7" s="461">
        <v>20</v>
      </c>
      <c r="V7" s="494">
        <v>21</v>
      </c>
      <c r="W7" s="494">
        <v>22</v>
      </c>
      <c r="X7" s="494">
        <v>23</v>
      </c>
      <c r="Y7" s="461">
        <v>24</v>
      </c>
      <c r="Z7" s="494">
        <v>25</v>
      </c>
      <c r="AA7" s="494">
        <v>26</v>
      </c>
      <c r="AB7" s="461">
        <v>27</v>
      </c>
      <c r="AC7" s="461"/>
      <c r="AD7" s="461">
        <v>28</v>
      </c>
      <c r="AE7" s="461">
        <v>29</v>
      </c>
      <c r="AF7" s="494">
        <v>30</v>
      </c>
      <c r="AG7" s="494">
        <v>31</v>
      </c>
      <c r="AH7" s="494">
        <v>32</v>
      </c>
      <c r="AI7" s="494"/>
      <c r="AJ7" s="494">
        <v>33</v>
      </c>
      <c r="AK7" s="461">
        <v>34</v>
      </c>
      <c r="AL7" s="494">
        <v>35</v>
      </c>
      <c r="AM7" s="494">
        <v>36</v>
      </c>
      <c r="AN7" s="494">
        <v>37</v>
      </c>
      <c r="AO7" s="494">
        <v>38</v>
      </c>
      <c r="AP7" s="461">
        <v>39</v>
      </c>
      <c r="AQ7" s="494">
        <v>40</v>
      </c>
      <c r="AR7" s="494">
        <v>41</v>
      </c>
      <c r="AS7" s="461">
        <v>42</v>
      </c>
      <c r="AT7" s="461"/>
      <c r="AU7" s="461">
        <v>43</v>
      </c>
      <c r="AV7" s="461">
        <v>44</v>
      </c>
      <c r="AW7" s="494">
        <v>45</v>
      </c>
      <c r="AX7" s="494">
        <v>46</v>
      </c>
      <c r="AY7" s="494">
        <v>47</v>
      </c>
      <c r="AZ7" s="494">
        <v>48</v>
      </c>
      <c r="BA7" s="461">
        <v>49</v>
      </c>
      <c r="BB7" s="494">
        <v>50</v>
      </c>
      <c r="BC7" s="494">
        <v>51</v>
      </c>
      <c r="BD7" s="461">
        <v>52</v>
      </c>
      <c r="BE7" s="640"/>
      <c r="BF7" s="606">
        <v>53</v>
      </c>
    </row>
    <row r="8" spans="1:58" ht="16.5">
      <c r="A8" s="242"/>
      <c r="B8" s="591" t="s">
        <v>261</v>
      </c>
      <c r="C8" s="242"/>
      <c r="D8" s="242"/>
      <c r="E8" s="242"/>
      <c r="F8" s="242"/>
      <c r="G8" s="242"/>
      <c r="H8" s="242"/>
      <c r="I8" s="495"/>
      <c r="J8" s="411"/>
      <c r="K8" s="495"/>
      <c r="L8" s="495"/>
      <c r="M8" s="242"/>
      <c r="N8" s="495"/>
      <c r="O8" s="495"/>
      <c r="P8" s="242"/>
      <c r="Q8" s="242"/>
      <c r="R8" s="447"/>
      <c r="S8" s="425"/>
      <c r="T8" s="337"/>
      <c r="U8" s="337"/>
      <c r="V8" s="495"/>
      <c r="W8" s="495"/>
      <c r="X8" s="495"/>
      <c r="Y8" s="242"/>
      <c r="Z8" s="495"/>
      <c r="AA8" s="495"/>
      <c r="AB8" s="242"/>
      <c r="AC8" s="242"/>
      <c r="AD8" s="447"/>
      <c r="AE8" s="425"/>
      <c r="AF8" s="495"/>
      <c r="AG8" s="495"/>
      <c r="AH8" s="495"/>
      <c r="AI8" s="495"/>
      <c r="AJ8" s="495"/>
      <c r="AK8" s="425"/>
      <c r="AL8" s="495"/>
      <c r="AM8" s="495"/>
      <c r="AN8" s="495"/>
      <c r="AO8" s="495"/>
      <c r="AP8" s="242"/>
      <c r="AQ8" s="495"/>
      <c r="AR8" s="495"/>
      <c r="AS8" s="242"/>
      <c r="AT8" s="242"/>
      <c r="AU8" s="447"/>
      <c r="AV8" s="425"/>
      <c r="AW8" s="495"/>
      <c r="AX8" s="495"/>
      <c r="AY8" s="495"/>
      <c r="AZ8" s="495"/>
      <c r="BA8" s="242"/>
      <c r="BB8" s="495"/>
      <c r="BC8" s="495"/>
      <c r="BD8" s="242"/>
      <c r="BE8" s="242"/>
      <c r="BF8" s="447"/>
    </row>
    <row r="9" spans="1:58" ht="14.25">
      <c r="A9" s="104"/>
      <c r="B9" s="335" t="s">
        <v>196</v>
      </c>
      <c r="C9" s="104"/>
      <c r="D9" s="104"/>
      <c r="E9" s="104"/>
      <c r="F9" s="277"/>
      <c r="G9" s="104"/>
      <c r="H9" s="104"/>
      <c r="I9" s="496"/>
      <c r="J9" s="412"/>
      <c r="K9" s="496"/>
      <c r="L9" s="496"/>
      <c r="M9" s="104"/>
      <c r="N9" s="496"/>
      <c r="O9" s="496"/>
      <c r="P9" s="104"/>
      <c r="Q9" s="104"/>
      <c r="R9" s="448"/>
      <c r="S9" s="438"/>
      <c r="T9" s="295"/>
      <c r="U9" s="295"/>
      <c r="V9" s="496"/>
      <c r="W9" s="496"/>
      <c r="X9" s="496"/>
      <c r="Y9" s="104"/>
      <c r="Z9" s="496"/>
      <c r="AA9" s="496"/>
      <c r="AB9" s="104"/>
      <c r="AC9" s="104"/>
      <c r="AD9" s="448"/>
      <c r="AE9" s="438"/>
      <c r="AF9" s="506"/>
      <c r="AG9" s="507"/>
      <c r="AH9" s="507"/>
      <c r="AI9" s="507"/>
      <c r="AJ9" s="507"/>
      <c r="AK9" s="438"/>
      <c r="AL9" s="506"/>
      <c r="AM9" s="496"/>
      <c r="AN9" s="496"/>
      <c r="AO9" s="496"/>
      <c r="AP9" s="104"/>
      <c r="AQ9" s="496"/>
      <c r="AR9" s="496"/>
      <c r="AS9" s="104"/>
      <c r="AT9" s="104"/>
      <c r="AU9" s="448"/>
      <c r="AV9" s="438"/>
      <c r="AW9" s="506"/>
      <c r="AX9" s="496"/>
      <c r="AY9" s="496"/>
      <c r="AZ9" s="496"/>
      <c r="BA9" s="104"/>
      <c r="BB9" s="496"/>
      <c r="BC9" s="496"/>
      <c r="BD9" s="104"/>
      <c r="BE9" s="104"/>
      <c r="BF9" s="448"/>
    </row>
    <row r="10" spans="1:58" ht="13.5">
      <c r="A10" s="127"/>
      <c r="B10" s="586" t="s">
        <v>422</v>
      </c>
      <c r="C10" s="242"/>
      <c r="D10" s="127"/>
      <c r="E10" s="242"/>
      <c r="F10" s="242"/>
      <c r="G10" s="242"/>
      <c r="H10" s="242"/>
      <c r="I10" s="495"/>
      <c r="J10" s="411"/>
      <c r="K10" s="495"/>
      <c r="L10" s="495"/>
      <c r="M10" s="242"/>
      <c r="N10" s="495"/>
      <c r="O10" s="495"/>
      <c r="P10" s="242"/>
      <c r="Q10" s="242"/>
      <c r="R10" s="447"/>
      <c r="S10" s="425"/>
      <c r="T10" s="337"/>
      <c r="U10" s="337"/>
      <c r="V10" s="495"/>
      <c r="W10" s="495"/>
      <c r="X10" s="495"/>
      <c r="Y10" s="242"/>
      <c r="Z10" s="495"/>
      <c r="AA10" s="495"/>
      <c r="AB10" s="242"/>
      <c r="AC10" s="242"/>
      <c r="AD10" s="447"/>
      <c r="AE10" s="425"/>
      <c r="AF10" s="495"/>
      <c r="AG10" s="508"/>
      <c r="AH10" s="495"/>
      <c r="AI10" s="495"/>
      <c r="AJ10" s="495"/>
      <c r="AK10" s="425"/>
      <c r="AL10" s="495"/>
      <c r="AM10" s="495"/>
      <c r="AN10" s="495"/>
      <c r="AO10" s="495"/>
      <c r="AP10" s="242"/>
      <c r="AQ10" s="495"/>
      <c r="AR10" s="495"/>
      <c r="AS10" s="242"/>
      <c r="AT10" s="242"/>
      <c r="AU10" s="447"/>
      <c r="AV10" s="425"/>
      <c r="AW10" s="495"/>
      <c r="AX10" s="495"/>
      <c r="AY10" s="495"/>
      <c r="AZ10" s="495"/>
      <c r="BA10" s="242"/>
      <c r="BB10" s="495"/>
      <c r="BC10" s="495"/>
      <c r="BD10" s="242"/>
      <c r="BE10" s="242"/>
      <c r="BF10" s="447"/>
    </row>
    <row r="11" spans="1:58" ht="14.25">
      <c r="A11" s="104"/>
      <c r="B11" s="335" t="s">
        <v>196</v>
      </c>
      <c r="C11" s="104"/>
      <c r="D11" s="104"/>
      <c r="E11" s="104"/>
      <c r="F11" s="277"/>
      <c r="G11" s="104"/>
      <c r="H11" s="104"/>
      <c r="I11" s="496"/>
      <c r="J11" s="412"/>
      <c r="K11" s="496"/>
      <c r="L11" s="496"/>
      <c r="M11" s="104"/>
      <c r="N11" s="496"/>
      <c r="O11" s="496"/>
      <c r="P11" s="104"/>
      <c r="Q11" s="104"/>
      <c r="R11" s="448"/>
      <c r="S11" s="438"/>
      <c r="T11" s="295"/>
      <c r="U11" s="295"/>
      <c r="V11" s="496"/>
      <c r="W11" s="496"/>
      <c r="X11" s="496"/>
      <c r="Y11" s="104"/>
      <c r="Z11" s="496"/>
      <c r="AA11" s="496"/>
      <c r="AB11" s="104"/>
      <c r="AC11" s="104"/>
      <c r="AD11" s="448"/>
      <c r="AE11" s="438"/>
      <c r="AF11" s="506"/>
      <c r="AG11" s="507"/>
      <c r="AH11" s="507"/>
      <c r="AI11" s="507"/>
      <c r="AJ11" s="507"/>
      <c r="AK11" s="438"/>
      <c r="AL11" s="506"/>
      <c r="AM11" s="496"/>
      <c r="AN11" s="496"/>
      <c r="AO11" s="496"/>
      <c r="AP11" s="104"/>
      <c r="AQ11" s="496"/>
      <c r="AR11" s="496"/>
      <c r="AS11" s="104"/>
      <c r="AT11" s="104"/>
      <c r="AU11" s="448"/>
      <c r="AV11" s="438"/>
      <c r="AW11" s="506"/>
      <c r="AX11" s="496"/>
      <c r="AY11" s="496"/>
      <c r="AZ11" s="496"/>
      <c r="BA11" s="104"/>
      <c r="BB11" s="496"/>
      <c r="BC11" s="496"/>
      <c r="BD11" s="104"/>
      <c r="BE11" s="104"/>
      <c r="BF11" s="448"/>
    </row>
    <row r="12" spans="1:58" ht="13.5">
      <c r="A12" s="127">
        <v>1</v>
      </c>
      <c r="B12" s="337"/>
      <c r="C12" s="231"/>
      <c r="D12" s="231"/>
      <c r="E12" s="31"/>
      <c r="F12" s="231"/>
      <c r="G12" s="31"/>
      <c r="H12" s="31"/>
      <c r="I12" s="497">
        <f>+$H12*66140</f>
        <v>0</v>
      </c>
      <c r="J12" s="430"/>
      <c r="K12" s="497">
        <f>+I12*0.02*F12</f>
        <v>0</v>
      </c>
      <c r="L12" s="497">
        <f>I12*$G12/100</f>
        <v>0</v>
      </c>
      <c r="M12" s="429"/>
      <c r="N12" s="497">
        <f>IF((K12+L12+M12)&gt;(I12*0.3),I12*0.3,K12+L12+M12)</f>
        <v>0</v>
      </c>
      <c r="O12" s="497">
        <f>IF(J12&gt;N12,J12,N12)+IF(N12=0,I12*0.15,0)</f>
        <v>0</v>
      </c>
      <c r="P12" s="429"/>
      <c r="Q12" s="429"/>
      <c r="R12" s="449">
        <f>I12+O12+P12+Q12</f>
        <v>0</v>
      </c>
      <c r="S12" s="438"/>
      <c r="T12" s="431"/>
      <c r="U12" s="431"/>
      <c r="V12" s="497">
        <f>+U12*66140</f>
        <v>0</v>
      </c>
      <c r="W12" s="505">
        <f>+V12*0.02*T12</f>
        <v>0</v>
      </c>
      <c r="X12" s="505">
        <f>V12*$G12/100</f>
        <v>0</v>
      </c>
      <c r="Y12" s="429"/>
      <c r="Z12" s="497">
        <f>IF((W12+X12+Y12)&gt;(V12*0.3),V12*0.3,W12+X12+Y12)</f>
        <v>0</v>
      </c>
      <c r="AA12" s="497">
        <f>IF($J12&gt;Z12,$J12,Z12)+IF(Z12=0,V12*0.15,0)</f>
        <v>0</v>
      </c>
      <c r="AB12" s="429"/>
      <c r="AC12" s="429"/>
      <c r="AD12" s="449">
        <f>V12+AA12+AB12+AC12</f>
        <v>0</v>
      </c>
      <c r="AE12" s="426">
        <f>+C12-S12</f>
        <v>0</v>
      </c>
      <c r="AF12" s="498">
        <f>+I12-V12</f>
        <v>0</v>
      </c>
      <c r="AG12" s="498">
        <f>+O12-AA12</f>
        <v>0</v>
      </c>
      <c r="AH12" s="498">
        <f>+P12-AB12</f>
        <v>0</v>
      </c>
      <c r="AI12" s="498">
        <f>+AC12-Q12</f>
        <v>0</v>
      </c>
      <c r="AJ12" s="498">
        <f>+R12-AD12</f>
        <v>0</v>
      </c>
      <c r="AK12" s="438"/>
      <c r="AL12" s="607">
        <f>+F12+1</f>
        <v>1</v>
      </c>
      <c r="AM12" s="497">
        <f>+$H12*66140</f>
        <v>0</v>
      </c>
      <c r="AN12" s="505">
        <f>+AM12*0.02*AL12</f>
        <v>0</v>
      </c>
      <c r="AO12" s="505">
        <f>AM12*$G12/100</f>
        <v>0</v>
      </c>
      <c r="AP12" s="429"/>
      <c r="AQ12" s="497">
        <f>IF((AN12+AO12+AP12)&gt;(AM12*0.3),AM12*0.3,AN12+AO12+AP12)</f>
        <v>0</v>
      </c>
      <c r="AR12" s="497">
        <f>IF($J12&gt;AQ12,$J12,AQ12)+IF(AQ12=0,AM12*0.15,0)</f>
        <v>0</v>
      </c>
      <c r="AS12" s="429"/>
      <c r="AT12" s="429"/>
      <c r="AU12" s="449">
        <f>AM12+AR12+AS12+AT12</f>
        <v>0</v>
      </c>
      <c r="AV12" s="438"/>
      <c r="AW12" s="607">
        <f>+AL12+1</f>
        <v>2</v>
      </c>
      <c r="AX12" s="497">
        <f>+$H12*66140</f>
        <v>0</v>
      </c>
      <c r="AY12" s="505">
        <f>+AX12*0.02*AW12</f>
        <v>0</v>
      </c>
      <c r="AZ12" s="505">
        <f>AX12*$G12/100</f>
        <v>0</v>
      </c>
      <c r="BA12" s="429"/>
      <c r="BB12" s="497">
        <f>IF((AY12+AZ12+BA12)&gt;(AX12*0.3),AX12*0.3,AY12+AZ12+BA12)</f>
        <v>0</v>
      </c>
      <c r="BC12" s="497">
        <f>IF($J12&gt;BB12,$J12,BB12)+IF(BB12=0,AX12*0.15,0)</f>
        <v>0</v>
      </c>
      <c r="BD12" s="429"/>
      <c r="BE12" s="429"/>
      <c r="BF12" s="449">
        <f>AX12+BC12+BD12+BE12</f>
        <v>0</v>
      </c>
    </row>
    <row r="13" spans="1:58" ht="13.5">
      <c r="A13" s="127">
        <v>2</v>
      </c>
      <c r="B13" s="337"/>
      <c r="C13" s="231"/>
      <c r="D13" s="231"/>
      <c r="E13" s="31"/>
      <c r="F13" s="231"/>
      <c r="G13" s="31"/>
      <c r="H13" s="31"/>
      <c r="I13" s="497">
        <f>+$H13*66140</f>
        <v>0</v>
      </c>
      <c r="J13" s="430"/>
      <c r="K13" s="497">
        <f>+I13*0.02*F13</f>
        <v>0</v>
      </c>
      <c r="L13" s="497">
        <f>I13*$G13/100</f>
        <v>0</v>
      </c>
      <c r="M13" s="429"/>
      <c r="N13" s="497">
        <f>IF((K13+L13+M13)&gt;(I13*0.3),I13*0.3,K13+L13+M13)</f>
        <v>0</v>
      </c>
      <c r="O13" s="497">
        <f>IF(J13&gt;N13,J13,N13)+IF(N13=0,I13*0.15,0)</f>
        <v>0</v>
      </c>
      <c r="P13" s="429"/>
      <c r="Q13" s="429"/>
      <c r="R13" s="449">
        <f>I13+O13+P13+Q13</f>
        <v>0</v>
      </c>
      <c r="S13" s="438"/>
      <c r="T13" s="431"/>
      <c r="U13" s="431"/>
      <c r="V13" s="497">
        <f>+U13*66140</f>
        <v>0</v>
      </c>
      <c r="W13" s="505">
        <f>+V13*0.02*T13</f>
        <v>0</v>
      </c>
      <c r="X13" s="505">
        <f>V13*$G13/100</f>
        <v>0</v>
      </c>
      <c r="Y13" s="429"/>
      <c r="Z13" s="497">
        <f>IF((W13+X13+Y13)&gt;(V13*0.3),V13*0.3,W13+X13+Y13)</f>
        <v>0</v>
      </c>
      <c r="AA13" s="497">
        <f>IF($J13&gt;Z13,$J13,Z13)+IF(Z13=0,V13*0.15,0)</f>
        <v>0</v>
      </c>
      <c r="AB13" s="429"/>
      <c r="AC13" s="429"/>
      <c r="AD13" s="449">
        <f>V13+AA13+AB13+AC13</f>
        <v>0</v>
      </c>
      <c r="AE13" s="426">
        <f aca="true" t="shared" si="0" ref="AE13:AE28">+C13-S13</f>
        <v>0</v>
      </c>
      <c r="AF13" s="498">
        <f aca="true" t="shared" si="1" ref="AF13:AF28">+I13-V13</f>
        <v>0</v>
      </c>
      <c r="AG13" s="498">
        <f aca="true" t="shared" si="2" ref="AG13:AG28">+O13-AA13</f>
        <v>0</v>
      </c>
      <c r="AH13" s="498">
        <f aca="true" t="shared" si="3" ref="AH13:AH28">+P13-AB13</f>
        <v>0</v>
      </c>
      <c r="AI13" s="498">
        <f>+AC13-Q13</f>
        <v>0</v>
      </c>
      <c r="AJ13" s="498">
        <f aca="true" t="shared" si="4" ref="AJ13:AJ28">+R13-AD13</f>
        <v>0</v>
      </c>
      <c r="AK13" s="438"/>
      <c r="AL13" s="607">
        <f>+F13+1</f>
        <v>1</v>
      </c>
      <c r="AM13" s="497">
        <f>+$H13*66140</f>
        <v>0</v>
      </c>
      <c r="AN13" s="505">
        <f>+AM13*0.02*AL13</f>
        <v>0</v>
      </c>
      <c r="AO13" s="505">
        <f>AM13*$G13/100</f>
        <v>0</v>
      </c>
      <c r="AP13" s="429"/>
      <c r="AQ13" s="497">
        <f>IF((AN13+AO13+AP13)&gt;(AM13*0.3),AM13*0.3,AN13+AO13+AP13)</f>
        <v>0</v>
      </c>
      <c r="AR13" s="497">
        <f>IF($J13&gt;AQ13,$J13,AQ13)+IF(AQ13=0,AM13*0.15,0)</f>
        <v>0</v>
      </c>
      <c r="AS13" s="429"/>
      <c r="AT13" s="429"/>
      <c r="AU13" s="449">
        <f>AM13+AR13+AS13+AT13</f>
        <v>0</v>
      </c>
      <c r="AV13" s="438"/>
      <c r="AW13" s="607">
        <f>+AL13+1</f>
        <v>2</v>
      </c>
      <c r="AX13" s="497">
        <f>+$H13*66140</f>
        <v>0</v>
      </c>
      <c r="AY13" s="505">
        <f>+AX13*0.02*AW13</f>
        <v>0</v>
      </c>
      <c r="AZ13" s="505">
        <f>AX13*$G13/100</f>
        <v>0</v>
      </c>
      <c r="BA13" s="429"/>
      <c r="BB13" s="497">
        <f>IF((AY13+AZ13+BA13)&gt;(AX13*0.3),AX13*0.3,AY13+AZ13+BA13)</f>
        <v>0</v>
      </c>
      <c r="BC13" s="497">
        <f>IF($J13&gt;BB13,$J13,BB13)+IF(BB13=0,AX13*0.15,0)</f>
        <v>0</v>
      </c>
      <c r="BD13" s="429"/>
      <c r="BE13" s="429"/>
      <c r="BF13" s="449">
        <f>AX13+BC13+BD13+BE13</f>
        <v>0</v>
      </c>
    </row>
    <row r="14" spans="1:58" ht="13.5">
      <c r="A14" s="127">
        <v>3</v>
      </c>
      <c r="B14" s="337"/>
      <c r="C14" s="231"/>
      <c r="D14" s="231"/>
      <c r="E14" s="31"/>
      <c r="F14" s="231"/>
      <c r="G14" s="31"/>
      <c r="H14" s="31"/>
      <c r="I14" s="497">
        <f>+$H14*66140</f>
        <v>0</v>
      </c>
      <c r="J14" s="430"/>
      <c r="K14" s="497">
        <f>+I14*0.02*F14</f>
        <v>0</v>
      </c>
      <c r="L14" s="497">
        <f>I14*$G14/100</f>
        <v>0</v>
      </c>
      <c r="M14" s="429"/>
      <c r="N14" s="497">
        <f>IF((K14+L14+M14)&gt;(I14*0.3),I14*0.3,K14+L14+M14)</f>
        <v>0</v>
      </c>
      <c r="O14" s="497">
        <f>IF(J14&gt;N14,J14,N14)+IF(N14=0,I14*0.15,0)</f>
        <v>0</v>
      </c>
      <c r="P14" s="429"/>
      <c r="Q14" s="429"/>
      <c r="R14" s="449">
        <f>I14+O14+P14+Q14</f>
        <v>0</v>
      </c>
      <c r="S14" s="438"/>
      <c r="T14" s="431"/>
      <c r="U14" s="431"/>
      <c r="V14" s="497">
        <f>+U14*66140</f>
        <v>0</v>
      </c>
      <c r="W14" s="505">
        <f>+V14*0.02*T14</f>
        <v>0</v>
      </c>
      <c r="X14" s="505">
        <f>V14*$G14/100</f>
        <v>0</v>
      </c>
      <c r="Y14" s="429"/>
      <c r="Z14" s="497">
        <f>IF((W14+X14+Y14)&gt;(V14*0.3),V14*0.3,W14+X14+Y14)</f>
        <v>0</v>
      </c>
      <c r="AA14" s="497">
        <f>IF($J14&gt;Z14,$J14,Z14)+IF(Z14=0,V14*0.15,0)</f>
        <v>0</v>
      </c>
      <c r="AB14" s="429"/>
      <c r="AC14" s="429"/>
      <c r="AD14" s="449">
        <f>V14+AA14+AB14+AC14</f>
        <v>0</v>
      </c>
      <c r="AE14" s="426">
        <f t="shared" si="0"/>
        <v>0</v>
      </c>
      <c r="AF14" s="498">
        <f t="shared" si="1"/>
        <v>0</v>
      </c>
      <c r="AG14" s="498">
        <f t="shared" si="2"/>
        <v>0</v>
      </c>
      <c r="AH14" s="498">
        <f t="shared" si="3"/>
        <v>0</v>
      </c>
      <c r="AI14" s="498">
        <f>+AC14-Q14</f>
        <v>0</v>
      </c>
      <c r="AJ14" s="498">
        <f t="shared" si="4"/>
        <v>0</v>
      </c>
      <c r="AK14" s="438"/>
      <c r="AL14" s="607">
        <f>+F14+1</f>
        <v>1</v>
      </c>
      <c r="AM14" s="497">
        <f>+$H14*66140</f>
        <v>0</v>
      </c>
      <c r="AN14" s="505">
        <f>+AM14*0.02*AL14</f>
        <v>0</v>
      </c>
      <c r="AO14" s="505">
        <f>AM14*$G14/100</f>
        <v>0</v>
      </c>
      <c r="AP14" s="429"/>
      <c r="AQ14" s="497">
        <f>IF((AN14+AO14+AP14)&gt;(AM14*0.3),AM14*0.3,AN14+AO14+AP14)</f>
        <v>0</v>
      </c>
      <c r="AR14" s="497">
        <f>IF($J14&gt;AQ14,$J14,AQ14)+IF(AQ14=0,AM14*0.15,0)</f>
        <v>0</v>
      </c>
      <c r="AS14" s="429"/>
      <c r="AT14" s="429"/>
      <c r="AU14" s="449">
        <f>AM14+AR14+AS14+AT14</f>
        <v>0</v>
      </c>
      <c r="AV14" s="438"/>
      <c r="AW14" s="607">
        <f>+AL14+1</f>
        <v>2</v>
      </c>
      <c r="AX14" s="497">
        <f>+$H14*66140</f>
        <v>0</v>
      </c>
      <c r="AY14" s="505">
        <f>+AX14*0.02*AW14</f>
        <v>0</v>
      </c>
      <c r="AZ14" s="505">
        <f>AX14*$G14/100</f>
        <v>0</v>
      </c>
      <c r="BA14" s="429"/>
      <c r="BB14" s="497">
        <f>IF((AY14+AZ14+BA14)&gt;(AX14*0.3),AX14*0.3,AY14+AZ14+BA14)</f>
        <v>0</v>
      </c>
      <c r="BC14" s="497">
        <f>IF($J14&gt;BB14,$J14,BB14)+IF(BB14=0,AX14*0.15,0)</f>
        <v>0</v>
      </c>
      <c r="BD14" s="429"/>
      <c r="BE14" s="429"/>
      <c r="BF14" s="449">
        <f>AX14+BC14+BD14+BE14</f>
        <v>0</v>
      </c>
    </row>
    <row r="15" spans="1:58" ht="13.5">
      <c r="A15" s="127"/>
      <c r="B15" s="337"/>
      <c r="C15" s="231"/>
      <c r="D15" s="231"/>
      <c r="E15" s="31"/>
      <c r="F15" s="231"/>
      <c r="G15" s="31"/>
      <c r="H15" s="31"/>
      <c r="I15" s="497">
        <f>+$H15*66140</f>
        <v>0</v>
      </c>
      <c r="J15" s="430"/>
      <c r="K15" s="497">
        <f>+I15*0.02*F15</f>
        <v>0</v>
      </c>
      <c r="L15" s="497">
        <f>I15*$G15/100</f>
        <v>0</v>
      </c>
      <c r="M15" s="429"/>
      <c r="N15" s="497">
        <f>IF((K15+L15+M15)&gt;(I15*0.3),I15*0.3,K15+L15+M15)</f>
        <v>0</v>
      </c>
      <c r="O15" s="497">
        <f>IF(J15&gt;N15,J15,N15)+IF(N15=0,I15*0.15,0)</f>
        <v>0</v>
      </c>
      <c r="P15" s="429"/>
      <c r="Q15" s="429"/>
      <c r="R15" s="449">
        <f>I15+O15+P15+Q15</f>
        <v>0</v>
      </c>
      <c r="S15" s="438"/>
      <c r="T15" s="431"/>
      <c r="U15" s="431"/>
      <c r="V15" s="497">
        <f>+U15*66140</f>
        <v>0</v>
      </c>
      <c r="W15" s="505">
        <f>+V15*0.02*T15</f>
        <v>0</v>
      </c>
      <c r="X15" s="505">
        <f>V15*$G15/100</f>
        <v>0</v>
      </c>
      <c r="Y15" s="429"/>
      <c r="Z15" s="497">
        <f>IF((W15+X15+Y15)&gt;(V15*0.3),V15*0.3,W15+X15+Y15)</f>
        <v>0</v>
      </c>
      <c r="AA15" s="497">
        <f>IF($J15&gt;Z15,$J15,Z15)+IF(Z15=0,V15*0.15,0)</f>
        <v>0</v>
      </c>
      <c r="AB15" s="429"/>
      <c r="AC15" s="429"/>
      <c r="AD15" s="449">
        <f>V15+AA15+AB15+AC15</f>
        <v>0</v>
      </c>
      <c r="AE15" s="426">
        <f t="shared" si="0"/>
        <v>0</v>
      </c>
      <c r="AF15" s="498">
        <f t="shared" si="1"/>
        <v>0</v>
      </c>
      <c r="AG15" s="498">
        <f t="shared" si="2"/>
        <v>0</v>
      </c>
      <c r="AH15" s="498">
        <f t="shared" si="3"/>
        <v>0</v>
      </c>
      <c r="AI15" s="498">
        <f>+AC15-Q15</f>
        <v>0</v>
      </c>
      <c r="AJ15" s="498">
        <f t="shared" si="4"/>
        <v>0</v>
      </c>
      <c r="AK15" s="438"/>
      <c r="AL15" s="607">
        <f>+F15+1</f>
        <v>1</v>
      </c>
      <c r="AM15" s="497">
        <f>+$H15*66140</f>
        <v>0</v>
      </c>
      <c r="AN15" s="505">
        <f>+AM15*0.02*AL15</f>
        <v>0</v>
      </c>
      <c r="AO15" s="505">
        <f>AM15*$G15/100</f>
        <v>0</v>
      </c>
      <c r="AP15" s="429"/>
      <c r="AQ15" s="497">
        <f>IF((AN15+AO15+AP15)&gt;(AM15*0.3),AM15*0.3,AN15+AO15+AP15)</f>
        <v>0</v>
      </c>
      <c r="AR15" s="497">
        <f>IF($J15&gt;AQ15,$J15,AQ15)+IF(AQ15=0,AM15*0.15,0)</f>
        <v>0</v>
      </c>
      <c r="AS15" s="429"/>
      <c r="AT15" s="429"/>
      <c r="AU15" s="449">
        <f>AM15+AR15+AS15+AT15</f>
        <v>0</v>
      </c>
      <c r="AV15" s="438"/>
      <c r="AW15" s="607">
        <f>+AL15+1</f>
        <v>2</v>
      </c>
      <c r="AX15" s="497">
        <f>+$H15*66140</f>
        <v>0</v>
      </c>
      <c r="AY15" s="505">
        <f>+AX15*0.02*AW15</f>
        <v>0</v>
      </c>
      <c r="AZ15" s="505">
        <f>AX15*$G15/100</f>
        <v>0</v>
      </c>
      <c r="BA15" s="429"/>
      <c r="BB15" s="497">
        <f>IF((AY15+AZ15+BA15)&gt;(AX15*0.3),AX15*0.3,AY15+AZ15+BA15)</f>
        <v>0</v>
      </c>
      <c r="BC15" s="497">
        <f>IF($J15&gt;BB15,$J15,BB15)+IF(BB15=0,AX15*0.15,0)</f>
        <v>0</v>
      </c>
      <c r="BD15" s="429"/>
      <c r="BE15" s="429"/>
      <c r="BF15" s="449">
        <f>AX15+BC15+BD15+BE15</f>
        <v>0</v>
      </c>
    </row>
    <row r="16" spans="1:58" s="280" customFormat="1" ht="13.5">
      <c r="A16" s="277"/>
      <c r="B16" s="338" t="s">
        <v>267</v>
      </c>
      <c r="C16" s="279">
        <f>SUM(C12:C14)</f>
        <v>0</v>
      </c>
      <c r="D16" s="279" t="s">
        <v>1</v>
      </c>
      <c r="E16" s="279" t="s">
        <v>1</v>
      </c>
      <c r="F16" s="279" t="s">
        <v>1</v>
      </c>
      <c r="G16" s="279" t="s">
        <v>1</v>
      </c>
      <c r="H16" s="279" t="s">
        <v>1</v>
      </c>
      <c r="I16" s="498">
        <f aca="true" t="shared" si="5" ref="I16:AC16">SUM(I12:I14)</f>
        <v>0</v>
      </c>
      <c r="J16" s="414">
        <f t="shared" si="5"/>
        <v>0</v>
      </c>
      <c r="K16" s="498">
        <f t="shared" si="5"/>
        <v>0</v>
      </c>
      <c r="L16" s="498">
        <f t="shared" si="5"/>
        <v>0</v>
      </c>
      <c r="M16" s="279">
        <f>SUM(M12:M14)</f>
        <v>0</v>
      </c>
      <c r="N16" s="498">
        <f t="shared" si="5"/>
        <v>0</v>
      </c>
      <c r="O16" s="498">
        <f t="shared" si="5"/>
        <v>0</v>
      </c>
      <c r="P16" s="279">
        <f t="shared" si="5"/>
        <v>0</v>
      </c>
      <c r="Q16" s="279">
        <f t="shared" si="5"/>
        <v>0</v>
      </c>
      <c r="R16" s="450">
        <f t="shared" si="5"/>
        <v>0</v>
      </c>
      <c r="S16" s="426">
        <f t="shared" si="5"/>
        <v>0</v>
      </c>
      <c r="T16" s="423" t="s">
        <v>1</v>
      </c>
      <c r="U16" s="423" t="s">
        <v>1</v>
      </c>
      <c r="V16" s="498">
        <f t="shared" si="5"/>
        <v>0</v>
      </c>
      <c r="W16" s="498">
        <f t="shared" si="5"/>
        <v>0</v>
      </c>
      <c r="X16" s="498">
        <f t="shared" si="5"/>
        <v>0</v>
      </c>
      <c r="Y16" s="279">
        <f t="shared" si="5"/>
        <v>0</v>
      </c>
      <c r="Z16" s="498">
        <f t="shared" si="5"/>
        <v>0</v>
      </c>
      <c r="AA16" s="498">
        <f t="shared" si="5"/>
        <v>0</v>
      </c>
      <c r="AB16" s="279">
        <f t="shared" si="5"/>
        <v>0</v>
      </c>
      <c r="AC16" s="279">
        <f t="shared" si="5"/>
        <v>0</v>
      </c>
      <c r="AD16" s="450">
        <f aca="true" t="shared" si="6" ref="AD16:AK16">SUM(AD12:AD14)</f>
        <v>0</v>
      </c>
      <c r="AE16" s="426">
        <f t="shared" si="6"/>
        <v>0</v>
      </c>
      <c r="AF16" s="498">
        <f t="shared" si="6"/>
        <v>0</v>
      </c>
      <c r="AG16" s="498">
        <f t="shared" si="6"/>
        <v>0</v>
      </c>
      <c r="AH16" s="498">
        <f t="shared" si="6"/>
        <v>0</v>
      </c>
      <c r="AI16" s="498">
        <f t="shared" si="6"/>
        <v>0</v>
      </c>
      <c r="AJ16" s="498">
        <f t="shared" si="6"/>
        <v>0</v>
      </c>
      <c r="AK16" s="426">
        <f t="shared" si="6"/>
        <v>0</v>
      </c>
      <c r="AL16" s="498" t="s">
        <v>1</v>
      </c>
      <c r="AM16" s="498">
        <f aca="true" t="shared" si="7" ref="AM16:AV16">SUM(AM12:AM14)</f>
        <v>0</v>
      </c>
      <c r="AN16" s="498">
        <f t="shared" si="7"/>
        <v>0</v>
      </c>
      <c r="AO16" s="498">
        <f t="shared" si="7"/>
        <v>0</v>
      </c>
      <c r="AP16" s="279">
        <f t="shared" si="7"/>
        <v>0</v>
      </c>
      <c r="AQ16" s="498">
        <f t="shared" si="7"/>
        <v>0</v>
      </c>
      <c r="AR16" s="498">
        <f t="shared" si="7"/>
        <v>0</v>
      </c>
      <c r="AS16" s="279">
        <f t="shared" si="7"/>
        <v>0</v>
      </c>
      <c r="AT16" s="279">
        <f t="shared" si="7"/>
        <v>0</v>
      </c>
      <c r="AU16" s="450">
        <f t="shared" si="7"/>
        <v>0</v>
      </c>
      <c r="AV16" s="426">
        <f t="shared" si="7"/>
        <v>0</v>
      </c>
      <c r="AW16" s="498" t="s">
        <v>1</v>
      </c>
      <c r="AX16" s="498">
        <f aca="true" t="shared" si="8" ref="AX16:BF16">SUM(AX12:AX14)</f>
        <v>0</v>
      </c>
      <c r="AY16" s="498">
        <f t="shared" si="8"/>
        <v>0</v>
      </c>
      <c r="AZ16" s="498">
        <f t="shared" si="8"/>
        <v>0</v>
      </c>
      <c r="BA16" s="279">
        <f t="shared" si="8"/>
        <v>0</v>
      </c>
      <c r="BB16" s="498">
        <f t="shared" si="8"/>
        <v>0</v>
      </c>
      <c r="BC16" s="498">
        <f t="shared" si="8"/>
        <v>0</v>
      </c>
      <c r="BD16" s="279">
        <f t="shared" si="8"/>
        <v>0</v>
      </c>
      <c r="BE16" s="279">
        <f t="shared" si="8"/>
        <v>0</v>
      </c>
      <c r="BF16" s="450">
        <f t="shared" si="8"/>
        <v>0</v>
      </c>
    </row>
    <row r="17" spans="1:58" ht="13.5">
      <c r="A17" s="127"/>
      <c r="B17" s="337"/>
      <c r="C17" s="242"/>
      <c r="D17" s="127"/>
      <c r="E17" s="242"/>
      <c r="F17" s="242"/>
      <c r="G17" s="242"/>
      <c r="H17" s="242"/>
      <c r="I17" s="495"/>
      <c r="J17" s="411"/>
      <c r="K17" s="495"/>
      <c r="L17" s="495"/>
      <c r="M17" s="242"/>
      <c r="N17" s="495"/>
      <c r="O17" s="495"/>
      <c r="P17" s="242"/>
      <c r="Q17" s="242"/>
      <c r="R17" s="447"/>
      <c r="S17" s="425"/>
      <c r="T17" s="337"/>
      <c r="U17" s="337"/>
      <c r="V17" s="495"/>
      <c r="W17" s="495"/>
      <c r="X17" s="495"/>
      <c r="Y17" s="242"/>
      <c r="Z17" s="495"/>
      <c r="AA17" s="495"/>
      <c r="AB17" s="242"/>
      <c r="AC17" s="242"/>
      <c r="AD17" s="447"/>
      <c r="AE17" s="426"/>
      <c r="AF17" s="498"/>
      <c r="AG17" s="498"/>
      <c r="AH17" s="498"/>
      <c r="AI17" s="498"/>
      <c r="AJ17" s="498"/>
      <c r="AK17" s="425"/>
      <c r="AL17" s="495"/>
      <c r="AM17" s="495"/>
      <c r="AN17" s="495"/>
      <c r="AO17" s="495"/>
      <c r="AP17" s="242"/>
      <c r="AQ17" s="495"/>
      <c r="AR17" s="495"/>
      <c r="AS17" s="242"/>
      <c r="AT17" s="242"/>
      <c r="AU17" s="447"/>
      <c r="AV17" s="425"/>
      <c r="AW17" s="495"/>
      <c r="AX17" s="495"/>
      <c r="AY17" s="495"/>
      <c r="AZ17" s="495"/>
      <c r="BA17" s="242"/>
      <c r="BB17" s="495"/>
      <c r="BC17" s="495"/>
      <c r="BD17" s="242"/>
      <c r="BE17" s="242"/>
      <c r="BF17" s="447"/>
    </row>
    <row r="18" spans="1:58" s="5" customFormat="1" ht="13.5">
      <c r="A18" s="231"/>
      <c r="B18" s="335" t="s">
        <v>230</v>
      </c>
      <c r="C18" s="245"/>
      <c r="D18" s="245"/>
      <c r="E18" s="245"/>
      <c r="F18" s="205"/>
      <c r="G18" s="245"/>
      <c r="H18" s="245"/>
      <c r="I18" s="499"/>
      <c r="J18" s="407"/>
      <c r="K18" s="499"/>
      <c r="L18" s="499"/>
      <c r="M18" s="245"/>
      <c r="N18" s="499"/>
      <c r="O18" s="499"/>
      <c r="P18" s="245"/>
      <c r="Q18" s="245"/>
      <c r="R18" s="451"/>
      <c r="S18" s="427"/>
      <c r="T18" s="321"/>
      <c r="U18" s="321"/>
      <c r="V18" s="499"/>
      <c r="W18" s="499"/>
      <c r="X18" s="499"/>
      <c r="Y18" s="245"/>
      <c r="Z18" s="499"/>
      <c r="AA18" s="499"/>
      <c r="AB18" s="245"/>
      <c r="AC18" s="245"/>
      <c r="AD18" s="451"/>
      <c r="AE18" s="426"/>
      <c r="AF18" s="498"/>
      <c r="AG18" s="498"/>
      <c r="AH18" s="498"/>
      <c r="AI18" s="498"/>
      <c r="AJ18" s="498"/>
      <c r="AK18" s="427"/>
      <c r="AL18" s="608"/>
      <c r="AM18" s="499"/>
      <c r="AN18" s="499"/>
      <c r="AO18" s="499"/>
      <c r="AP18" s="245"/>
      <c r="AQ18" s="499"/>
      <c r="AR18" s="499"/>
      <c r="AS18" s="245"/>
      <c r="AT18" s="245"/>
      <c r="AU18" s="451"/>
      <c r="AV18" s="427"/>
      <c r="AW18" s="608"/>
      <c r="AX18" s="499"/>
      <c r="AY18" s="499"/>
      <c r="AZ18" s="499"/>
      <c r="BA18" s="245"/>
      <c r="BB18" s="499"/>
      <c r="BC18" s="499"/>
      <c r="BD18" s="245"/>
      <c r="BE18" s="245"/>
      <c r="BF18" s="451"/>
    </row>
    <row r="19" spans="1:58" s="5" customFormat="1" ht="13.5">
      <c r="A19" s="231"/>
      <c r="B19" s="335" t="s">
        <v>231</v>
      </c>
      <c r="C19" s="245"/>
      <c r="D19" s="245"/>
      <c r="E19" s="245"/>
      <c r="F19" s="205"/>
      <c r="G19" s="245"/>
      <c r="H19" s="245"/>
      <c r="I19" s="499"/>
      <c r="J19" s="407"/>
      <c r="K19" s="499"/>
      <c r="L19" s="499"/>
      <c r="M19" s="245"/>
      <c r="N19" s="499"/>
      <c r="O19" s="499"/>
      <c r="P19" s="245"/>
      <c r="Q19" s="245"/>
      <c r="R19" s="451"/>
      <c r="S19" s="427"/>
      <c r="T19" s="321"/>
      <c r="U19" s="321"/>
      <c r="V19" s="499"/>
      <c r="W19" s="499"/>
      <c r="X19" s="499"/>
      <c r="Y19" s="245"/>
      <c r="Z19" s="499"/>
      <c r="AA19" s="499"/>
      <c r="AB19" s="245"/>
      <c r="AC19" s="245"/>
      <c r="AD19" s="451"/>
      <c r="AE19" s="426"/>
      <c r="AF19" s="498"/>
      <c r="AG19" s="498"/>
      <c r="AH19" s="498"/>
      <c r="AI19" s="498"/>
      <c r="AJ19" s="498"/>
      <c r="AK19" s="427"/>
      <c r="AL19" s="608"/>
      <c r="AM19" s="499"/>
      <c r="AN19" s="499"/>
      <c r="AO19" s="499"/>
      <c r="AP19" s="245"/>
      <c r="AQ19" s="499"/>
      <c r="AR19" s="499"/>
      <c r="AS19" s="245"/>
      <c r="AT19" s="245"/>
      <c r="AU19" s="451"/>
      <c r="AV19" s="427"/>
      <c r="AW19" s="608"/>
      <c r="AX19" s="499"/>
      <c r="AY19" s="499"/>
      <c r="AZ19" s="499"/>
      <c r="BA19" s="245"/>
      <c r="BB19" s="499"/>
      <c r="BC19" s="499"/>
      <c r="BD19" s="245"/>
      <c r="BE19" s="245"/>
      <c r="BF19" s="451"/>
    </row>
    <row r="20" spans="1:58" ht="13.5">
      <c r="A20" s="104">
        <v>1</v>
      </c>
      <c r="B20" s="295"/>
      <c r="C20" s="231"/>
      <c r="D20" s="231"/>
      <c r="E20" s="31"/>
      <c r="F20" s="277"/>
      <c r="G20" s="31"/>
      <c r="H20" s="31"/>
      <c r="I20" s="500">
        <f>+$H20*66140</f>
        <v>0</v>
      </c>
      <c r="J20" s="413"/>
      <c r="K20" s="500">
        <f>+I20*0.02*F20</f>
        <v>0</v>
      </c>
      <c r="L20" s="500">
        <f>I20*$G20/100</f>
        <v>0</v>
      </c>
      <c r="M20" s="31"/>
      <c r="N20" s="500">
        <f>IF((K20+L20+M20)&gt;(I20*0.3),I20*0.3,K20+L20+M20)</f>
        <v>0</v>
      </c>
      <c r="O20" s="500">
        <f>IF(J20&gt;N20,J20,N20)+IF(N20=0,I20*0.15,0)</f>
        <v>0</v>
      </c>
      <c r="P20" s="31"/>
      <c r="Q20" s="31"/>
      <c r="R20" s="449">
        <f>I20+O20+P20+Q20</f>
        <v>0</v>
      </c>
      <c r="S20" s="438"/>
      <c r="T20" s="27"/>
      <c r="U20" s="27"/>
      <c r="V20" s="500">
        <f>+U20*66140</f>
        <v>0</v>
      </c>
      <c r="W20" s="500">
        <f>+V20*0.02*T20</f>
        <v>0</v>
      </c>
      <c r="X20" s="500">
        <f>V20*$G20/100</f>
        <v>0</v>
      </c>
      <c r="Y20" s="31"/>
      <c r="Z20" s="500">
        <f>IF((W20+X20+Y20)&gt;(V20*0.3),V20*0.3,W20+X20+Y20)</f>
        <v>0</v>
      </c>
      <c r="AA20" s="500">
        <f>IF($J20&gt;Z20,$J20,Z20)+IF(Z20=0,V20*0.15,0)</f>
        <v>0</v>
      </c>
      <c r="AB20" s="31"/>
      <c r="AC20" s="31"/>
      <c r="AD20" s="449">
        <f>V20+AA20+AB20+AC20</f>
        <v>0</v>
      </c>
      <c r="AE20" s="426">
        <f t="shared" si="0"/>
        <v>0</v>
      </c>
      <c r="AF20" s="498">
        <f t="shared" si="1"/>
        <v>0</v>
      </c>
      <c r="AG20" s="498">
        <f t="shared" si="2"/>
        <v>0</v>
      </c>
      <c r="AH20" s="498">
        <f t="shared" si="3"/>
        <v>0</v>
      </c>
      <c r="AI20" s="498">
        <f>+AC20-Q20</f>
        <v>0</v>
      </c>
      <c r="AJ20" s="498">
        <f t="shared" si="4"/>
        <v>0</v>
      </c>
      <c r="AK20" s="438"/>
      <c r="AL20" s="506">
        <f>+F20+1</f>
        <v>1</v>
      </c>
      <c r="AM20" s="500">
        <f>+$H20*66140</f>
        <v>0</v>
      </c>
      <c r="AN20" s="500">
        <f>+AM20*0.02*AL20</f>
        <v>0</v>
      </c>
      <c r="AO20" s="500">
        <f>AM20*$G20/100</f>
        <v>0</v>
      </c>
      <c r="AP20" s="31"/>
      <c r="AQ20" s="500">
        <f>IF((AN20+AO20+AP20)&gt;(AM20*0.3),AM20*0.3,AN20+AO20+AP20)</f>
        <v>0</v>
      </c>
      <c r="AR20" s="500">
        <f>IF($J20&gt;AQ20,$J20,AQ20)+IF(AQ20=0,AM20*0.15,0)</f>
        <v>0</v>
      </c>
      <c r="AS20" s="31"/>
      <c r="AT20" s="31"/>
      <c r="AU20" s="449">
        <f>AM20+AR20+AS20+AT20</f>
        <v>0</v>
      </c>
      <c r="AV20" s="438"/>
      <c r="AW20" s="506">
        <f>+AL20+1</f>
        <v>2</v>
      </c>
      <c r="AX20" s="500">
        <f>+$H20*66140</f>
        <v>0</v>
      </c>
      <c r="AY20" s="500">
        <f>+AX20*0.02*AW20</f>
        <v>0</v>
      </c>
      <c r="AZ20" s="500">
        <f>AX20*$G20/100</f>
        <v>0</v>
      </c>
      <c r="BA20" s="31"/>
      <c r="BB20" s="500">
        <f>IF((AY20+AZ20+BA20)&gt;(AX20*0.3),AX20*0.3,AY20+AZ20+BA20)</f>
        <v>0</v>
      </c>
      <c r="BC20" s="500">
        <f>IF($J20&gt;BB20,$J20,BB20)+IF(BB20=0,AX20*0.15,0)</f>
        <v>0</v>
      </c>
      <c r="BD20" s="31"/>
      <c r="BE20" s="31"/>
      <c r="BF20" s="449">
        <f>AX20+BC20+BD20+BE20</f>
        <v>0</v>
      </c>
    </row>
    <row r="21" spans="1:58" ht="13.5">
      <c r="A21" s="104">
        <v>2</v>
      </c>
      <c r="B21" s="295"/>
      <c r="C21" s="31"/>
      <c r="D21" s="31"/>
      <c r="E21" s="31"/>
      <c r="F21" s="277"/>
      <c r="G21" s="31"/>
      <c r="H21" s="31"/>
      <c r="I21" s="500">
        <f>+$H21*66140</f>
        <v>0</v>
      </c>
      <c r="J21" s="413"/>
      <c r="K21" s="500">
        <f>+I21*0.02*F21</f>
        <v>0</v>
      </c>
      <c r="L21" s="500">
        <f>I21*$G21/100</f>
        <v>0</v>
      </c>
      <c r="M21" s="31"/>
      <c r="N21" s="500">
        <f>IF((K21+L21+M21)&gt;(I21*0.3),I21*0.3,K21+L21+M21)</f>
        <v>0</v>
      </c>
      <c r="O21" s="500">
        <f>IF(J21&gt;N21,J21,N21)+IF(N21=0,I21*0.15,0)</f>
        <v>0</v>
      </c>
      <c r="P21" s="31"/>
      <c r="Q21" s="31"/>
      <c r="R21" s="449">
        <f>I21+O21+P21+Q21</f>
        <v>0</v>
      </c>
      <c r="S21" s="438"/>
      <c r="T21" s="27"/>
      <c r="U21" s="27"/>
      <c r="V21" s="500">
        <f>+U21*66140</f>
        <v>0</v>
      </c>
      <c r="W21" s="500">
        <f>+V21*0.02*T21</f>
        <v>0</v>
      </c>
      <c r="X21" s="500">
        <f>V21*$G21/100</f>
        <v>0</v>
      </c>
      <c r="Y21" s="31"/>
      <c r="Z21" s="500">
        <f>IF((W21+X21+Y21)&gt;(V21*0.3),V21*0.3,W21+X21+Y21)</f>
        <v>0</v>
      </c>
      <c r="AA21" s="500">
        <f>IF($J21&gt;Z21,$J21,Z21)+IF(Z21=0,V21*0.15,0)</f>
        <v>0</v>
      </c>
      <c r="AB21" s="31"/>
      <c r="AC21" s="31"/>
      <c r="AD21" s="449">
        <f>V21+AA21+AB21+AC21</f>
        <v>0</v>
      </c>
      <c r="AE21" s="426">
        <f t="shared" si="0"/>
        <v>0</v>
      </c>
      <c r="AF21" s="498">
        <f t="shared" si="1"/>
        <v>0</v>
      </c>
      <c r="AG21" s="498">
        <f t="shared" si="2"/>
        <v>0</v>
      </c>
      <c r="AH21" s="498">
        <f t="shared" si="3"/>
        <v>0</v>
      </c>
      <c r="AI21" s="498">
        <f>+AC21-Q21</f>
        <v>0</v>
      </c>
      <c r="AJ21" s="498">
        <f t="shared" si="4"/>
        <v>0</v>
      </c>
      <c r="AK21" s="438"/>
      <c r="AL21" s="506">
        <f>+F21+1</f>
        <v>1</v>
      </c>
      <c r="AM21" s="500">
        <f>+$H21*66140</f>
        <v>0</v>
      </c>
      <c r="AN21" s="500">
        <f>+AM21*0.02*AL21</f>
        <v>0</v>
      </c>
      <c r="AO21" s="500">
        <f>AM21*$G21/100</f>
        <v>0</v>
      </c>
      <c r="AP21" s="31"/>
      <c r="AQ21" s="500">
        <f>IF((AN21+AO21+AP21)&gt;(AM21*0.3),AM21*0.3,AN21+AO21+AP21)</f>
        <v>0</v>
      </c>
      <c r="AR21" s="500">
        <f>IF($J21&gt;AQ21,$J21,AQ21)+IF(AQ21=0,AM21*0.15,0)</f>
        <v>0</v>
      </c>
      <c r="AS21" s="31"/>
      <c r="AT21" s="31"/>
      <c r="AU21" s="449">
        <f>AM21+AR21+AS21+AT21</f>
        <v>0</v>
      </c>
      <c r="AV21" s="438"/>
      <c r="AW21" s="506">
        <f>+AL21+1</f>
        <v>2</v>
      </c>
      <c r="AX21" s="500">
        <f>+$H21*66140</f>
        <v>0</v>
      </c>
      <c r="AY21" s="500">
        <f>+AX21*0.02*AW21</f>
        <v>0</v>
      </c>
      <c r="AZ21" s="500">
        <f>AX21*$G21/100</f>
        <v>0</v>
      </c>
      <c r="BA21" s="31"/>
      <c r="BB21" s="500">
        <f>IF((AY21+AZ21+BA21)&gt;(AX21*0.3),AX21*0.3,AY21+AZ21+BA21)</f>
        <v>0</v>
      </c>
      <c r="BC21" s="500">
        <f>IF($J21&gt;BB21,$J21,BB21)+IF(BB21=0,AX21*0.15,0)</f>
        <v>0</v>
      </c>
      <c r="BD21" s="31"/>
      <c r="BE21" s="31"/>
      <c r="BF21" s="449">
        <f>AX21+BC21+BD21+BE21</f>
        <v>0</v>
      </c>
    </row>
    <row r="22" spans="1:58" ht="13.5">
      <c r="A22" s="104">
        <v>3</v>
      </c>
      <c r="B22" s="295"/>
      <c r="C22" s="104"/>
      <c r="D22" s="104"/>
      <c r="E22" s="104"/>
      <c r="F22" s="277"/>
      <c r="G22" s="104"/>
      <c r="H22" s="104"/>
      <c r="I22" s="500">
        <f>+$H22*66140</f>
        <v>0</v>
      </c>
      <c r="J22" s="413"/>
      <c r="K22" s="500">
        <f>+I22*0.02*F22</f>
        <v>0</v>
      </c>
      <c r="L22" s="500">
        <f>I22*$G22/100</f>
        <v>0</v>
      </c>
      <c r="M22" s="31"/>
      <c r="N22" s="500">
        <f>IF((K22+L22+M22)&gt;(I22*0.3),I22*0.3,K22+L22+M22)</f>
        <v>0</v>
      </c>
      <c r="O22" s="500">
        <f>IF(J22&gt;N22,J22,N22)+IF(N22=0,I22*0.15,0)</f>
        <v>0</v>
      </c>
      <c r="P22" s="31"/>
      <c r="Q22" s="31"/>
      <c r="R22" s="449">
        <f>I22+O22+P22+Q22</f>
        <v>0</v>
      </c>
      <c r="S22" s="438"/>
      <c r="T22" s="295"/>
      <c r="U22" s="295"/>
      <c r="V22" s="500">
        <f>+U22*66140</f>
        <v>0</v>
      </c>
      <c r="W22" s="500">
        <f>+V22*0.02*T22</f>
        <v>0</v>
      </c>
      <c r="X22" s="500">
        <f>V22*$G22/100</f>
        <v>0</v>
      </c>
      <c r="Y22" s="31"/>
      <c r="Z22" s="500">
        <f>IF((W22+X22+Y22)&gt;(V22*0.3),V22*0.3,W22+X22+Y22)</f>
        <v>0</v>
      </c>
      <c r="AA22" s="500">
        <f>IF($J22&gt;Z22,$J22,Z22)+IF(Z22=0,V22*0.15,0)</f>
        <v>0</v>
      </c>
      <c r="AB22" s="31"/>
      <c r="AC22" s="31"/>
      <c r="AD22" s="449">
        <f>V22+AA22+AB22+AC22</f>
        <v>0</v>
      </c>
      <c r="AE22" s="426">
        <f t="shared" si="0"/>
        <v>0</v>
      </c>
      <c r="AF22" s="498">
        <f t="shared" si="1"/>
        <v>0</v>
      </c>
      <c r="AG22" s="498">
        <f t="shared" si="2"/>
        <v>0</v>
      </c>
      <c r="AH22" s="498">
        <f t="shared" si="3"/>
        <v>0</v>
      </c>
      <c r="AI22" s="498">
        <f>+AC22-Q22</f>
        <v>0</v>
      </c>
      <c r="AJ22" s="498">
        <f t="shared" si="4"/>
        <v>0</v>
      </c>
      <c r="AK22" s="438"/>
      <c r="AL22" s="506">
        <f>+F22+1</f>
        <v>1</v>
      </c>
      <c r="AM22" s="500">
        <f>+$H22*66140</f>
        <v>0</v>
      </c>
      <c r="AN22" s="500">
        <f>+AM22*0.02*AL22</f>
        <v>0</v>
      </c>
      <c r="AO22" s="500">
        <f>AM22*$G22/100</f>
        <v>0</v>
      </c>
      <c r="AP22" s="31"/>
      <c r="AQ22" s="500">
        <f>IF((AN22+AO22+AP22)&gt;(AM22*0.3),AM22*0.3,AN22+AO22+AP22)</f>
        <v>0</v>
      </c>
      <c r="AR22" s="500">
        <f>IF($J22&gt;AQ22,$J22,AQ22)+IF(AQ22=0,AM22*0.15,0)</f>
        <v>0</v>
      </c>
      <c r="AS22" s="31"/>
      <c r="AT22" s="31"/>
      <c r="AU22" s="449">
        <f>AM22+AR22+AS22+AT22</f>
        <v>0</v>
      </c>
      <c r="AV22" s="438"/>
      <c r="AW22" s="506">
        <f>+AL22+1</f>
        <v>2</v>
      </c>
      <c r="AX22" s="500">
        <f>+$H22*66140</f>
        <v>0</v>
      </c>
      <c r="AY22" s="500">
        <f>+AX22*0.02*AW22</f>
        <v>0</v>
      </c>
      <c r="AZ22" s="500">
        <f>AX22*$G22/100</f>
        <v>0</v>
      </c>
      <c r="BA22" s="31"/>
      <c r="BB22" s="500">
        <f>IF((AY22+AZ22+BA22)&gt;(AX22*0.3),AX22*0.3,AY22+AZ22+BA22)</f>
        <v>0</v>
      </c>
      <c r="BC22" s="500">
        <f>IF($J22&gt;BB22,$J22,BB22)+IF(BB22=0,AX22*0.15,0)</f>
        <v>0</v>
      </c>
      <c r="BD22" s="31"/>
      <c r="BE22" s="31"/>
      <c r="BF22" s="449">
        <f>AX22+BC22+BD22+BE22</f>
        <v>0</v>
      </c>
    </row>
    <row r="23" spans="1:58" s="280" customFormat="1" ht="27">
      <c r="A23" s="277"/>
      <c r="B23" s="338" t="s">
        <v>232</v>
      </c>
      <c r="C23" s="279">
        <f>SUM(C20:C22)</f>
        <v>0</v>
      </c>
      <c r="D23" s="279" t="s">
        <v>1</v>
      </c>
      <c r="E23" s="279" t="s">
        <v>1</v>
      </c>
      <c r="F23" s="279" t="s">
        <v>1</v>
      </c>
      <c r="G23" s="279" t="s">
        <v>1</v>
      </c>
      <c r="H23" s="279" t="s">
        <v>1</v>
      </c>
      <c r="I23" s="498">
        <f aca="true" t="shared" si="9" ref="I23:S23">SUM(I20:I22)</f>
        <v>0</v>
      </c>
      <c r="J23" s="414">
        <f t="shared" si="9"/>
        <v>0</v>
      </c>
      <c r="K23" s="498">
        <f t="shared" si="9"/>
        <v>0</v>
      </c>
      <c r="L23" s="498">
        <f t="shared" si="9"/>
        <v>0</v>
      </c>
      <c r="M23" s="279">
        <f t="shared" si="9"/>
        <v>0</v>
      </c>
      <c r="N23" s="498">
        <f t="shared" si="9"/>
        <v>0</v>
      </c>
      <c r="O23" s="498">
        <f t="shared" si="9"/>
        <v>0</v>
      </c>
      <c r="P23" s="279">
        <f t="shared" si="9"/>
        <v>0</v>
      </c>
      <c r="Q23" s="279">
        <f t="shared" si="9"/>
        <v>0</v>
      </c>
      <c r="R23" s="450">
        <f t="shared" si="9"/>
        <v>0</v>
      </c>
      <c r="S23" s="426">
        <f t="shared" si="9"/>
        <v>0</v>
      </c>
      <c r="T23" s="423" t="s">
        <v>1</v>
      </c>
      <c r="U23" s="423" t="s">
        <v>1</v>
      </c>
      <c r="V23" s="498">
        <f aca="true" t="shared" si="10" ref="V23:AC23">SUM(V20:V22)</f>
        <v>0</v>
      </c>
      <c r="W23" s="498">
        <f t="shared" si="10"/>
        <v>0</v>
      </c>
      <c r="X23" s="498">
        <f t="shared" si="10"/>
        <v>0</v>
      </c>
      <c r="Y23" s="279">
        <f t="shared" si="10"/>
        <v>0</v>
      </c>
      <c r="Z23" s="498">
        <f t="shared" si="10"/>
        <v>0</v>
      </c>
      <c r="AA23" s="498">
        <f t="shared" si="10"/>
        <v>0</v>
      </c>
      <c r="AB23" s="279">
        <f t="shared" si="10"/>
        <v>0</v>
      </c>
      <c r="AC23" s="279">
        <f t="shared" si="10"/>
        <v>0</v>
      </c>
      <c r="AD23" s="450">
        <f aca="true" t="shared" si="11" ref="AD23:AK23">SUM(AD20:AD22)</f>
        <v>0</v>
      </c>
      <c r="AE23" s="426">
        <f t="shared" si="11"/>
        <v>0</v>
      </c>
      <c r="AF23" s="498">
        <f t="shared" si="11"/>
        <v>0</v>
      </c>
      <c r="AG23" s="498">
        <f t="shared" si="11"/>
        <v>0</v>
      </c>
      <c r="AH23" s="498">
        <f t="shared" si="11"/>
        <v>0</v>
      </c>
      <c r="AI23" s="498">
        <f>SUM(AI20:AI22)</f>
        <v>0</v>
      </c>
      <c r="AJ23" s="498">
        <f t="shared" si="11"/>
        <v>0</v>
      </c>
      <c r="AK23" s="426">
        <f t="shared" si="11"/>
        <v>0</v>
      </c>
      <c r="AL23" s="498" t="s">
        <v>1</v>
      </c>
      <c r="AM23" s="498">
        <f aca="true" t="shared" si="12" ref="AM23:AT23">SUM(AM20:AM22)</f>
        <v>0</v>
      </c>
      <c r="AN23" s="498">
        <f t="shared" si="12"/>
        <v>0</v>
      </c>
      <c r="AO23" s="498">
        <f t="shared" si="12"/>
        <v>0</v>
      </c>
      <c r="AP23" s="279">
        <f t="shared" si="12"/>
        <v>0</v>
      </c>
      <c r="AQ23" s="498">
        <f t="shared" si="12"/>
        <v>0</v>
      </c>
      <c r="AR23" s="498">
        <f t="shared" si="12"/>
        <v>0</v>
      </c>
      <c r="AS23" s="279">
        <f t="shared" si="12"/>
        <v>0</v>
      </c>
      <c r="AT23" s="279">
        <f t="shared" si="12"/>
        <v>0</v>
      </c>
      <c r="AU23" s="450">
        <f>SUM(AU20:AU22)</f>
        <v>0</v>
      </c>
      <c r="AV23" s="426">
        <f>SUM(AV20:AV22)</f>
        <v>0</v>
      </c>
      <c r="AW23" s="498" t="s">
        <v>1</v>
      </c>
      <c r="AX23" s="498">
        <f>SUM(AX20:AX22)</f>
        <v>0</v>
      </c>
      <c r="AY23" s="498">
        <f aca="true" t="shared" si="13" ref="AY23:BF23">SUM(AY20:AY22)</f>
        <v>0</v>
      </c>
      <c r="AZ23" s="498">
        <f t="shared" si="13"/>
        <v>0</v>
      </c>
      <c r="BA23" s="279">
        <f t="shared" si="13"/>
        <v>0</v>
      </c>
      <c r="BB23" s="498">
        <f t="shared" si="13"/>
        <v>0</v>
      </c>
      <c r="BC23" s="498">
        <f t="shared" si="13"/>
        <v>0</v>
      </c>
      <c r="BD23" s="279">
        <f t="shared" si="13"/>
        <v>0</v>
      </c>
      <c r="BE23" s="279">
        <f t="shared" si="13"/>
        <v>0</v>
      </c>
      <c r="BF23" s="450">
        <f t="shared" si="13"/>
        <v>0</v>
      </c>
    </row>
    <row r="24" spans="1:58" ht="13.5">
      <c r="A24" s="104"/>
      <c r="B24" s="295"/>
      <c r="C24" s="104"/>
      <c r="D24" s="104"/>
      <c r="E24" s="104"/>
      <c r="F24" s="277"/>
      <c r="G24" s="104"/>
      <c r="H24" s="104"/>
      <c r="I24" s="496"/>
      <c r="J24" s="412"/>
      <c r="K24" s="496"/>
      <c r="L24" s="496"/>
      <c r="M24" s="104"/>
      <c r="N24" s="496"/>
      <c r="O24" s="496"/>
      <c r="P24" s="104"/>
      <c r="Q24" s="104"/>
      <c r="R24" s="448"/>
      <c r="S24" s="438"/>
      <c r="T24" s="295"/>
      <c r="U24" s="295"/>
      <c r="V24" s="496"/>
      <c r="W24" s="496"/>
      <c r="X24" s="496"/>
      <c r="Y24" s="104"/>
      <c r="Z24" s="496"/>
      <c r="AA24" s="496"/>
      <c r="AB24" s="104"/>
      <c r="AC24" s="104"/>
      <c r="AD24" s="448"/>
      <c r="AE24" s="426">
        <f t="shared" si="0"/>
        <v>0</v>
      </c>
      <c r="AF24" s="498">
        <f t="shared" si="1"/>
        <v>0</v>
      </c>
      <c r="AG24" s="498">
        <f t="shared" si="2"/>
        <v>0</v>
      </c>
      <c r="AH24" s="498">
        <f t="shared" si="3"/>
        <v>0</v>
      </c>
      <c r="AI24" s="498">
        <f>+AC24-Q24</f>
        <v>0</v>
      </c>
      <c r="AJ24" s="498">
        <f t="shared" si="4"/>
        <v>0</v>
      </c>
      <c r="AK24" s="438"/>
      <c r="AL24" s="506"/>
      <c r="AM24" s="496"/>
      <c r="AN24" s="496"/>
      <c r="AO24" s="496"/>
      <c r="AP24" s="104"/>
      <c r="AQ24" s="496"/>
      <c r="AR24" s="496"/>
      <c r="AS24" s="104"/>
      <c r="AT24" s="104"/>
      <c r="AU24" s="448"/>
      <c r="AV24" s="438"/>
      <c r="AW24" s="506"/>
      <c r="AX24" s="496"/>
      <c r="AY24" s="496"/>
      <c r="AZ24" s="496"/>
      <c r="BA24" s="104"/>
      <c r="BB24" s="496"/>
      <c r="BC24" s="496"/>
      <c r="BD24" s="104"/>
      <c r="BE24" s="104"/>
      <c r="BF24" s="448"/>
    </row>
    <row r="25" spans="1:58" s="5" customFormat="1" ht="13.5">
      <c r="A25" s="231"/>
      <c r="B25" s="335" t="s">
        <v>231</v>
      </c>
      <c r="C25" s="245"/>
      <c r="D25" s="245"/>
      <c r="E25" s="245"/>
      <c r="F25" s="205"/>
      <c r="G25" s="245"/>
      <c r="H25" s="245"/>
      <c r="I25" s="499"/>
      <c r="J25" s="407"/>
      <c r="K25" s="499"/>
      <c r="L25" s="499"/>
      <c r="M25" s="245"/>
      <c r="N25" s="499"/>
      <c r="O25" s="499"/>
      <c r="P25" s="245"/>
      <c r="Q25" s="245"/>
      <c r="R25" s="451"/>
      <c r="S25" s="427"/>
      <c r="T25" s="321"/>
      <c r="U25" s="321"/>
      <c r="V25" s="499"/>
      <c r="W25" s="499"/>
      <c r="X25" s="499"/>
      <c r="Y25" s="245"/>
      <c r="Z25" s="499"/>
      <c r="AA25" s="499"/>
      <c r="AB25" s="245"/>
      <c r="AC25" s="245"/>
      <c r="AD25" s="451"/>
      <c r="AE25" s="426">
        <f t="shared" si="0"/>
        <v>0</v>
      </c>
      <c r="AF25" s="498">
        <f t="shared" si="1"/>
        <v>0</v>
      </c>
      <c r="AG25" s="498">
        <f t="shared" si="2"/>
        <v>0</v>
      </c>
      <c r="AH25" s="498">
        <f t="shared" si="3"/>
        <v>0</v>
      </c>
      <c r="AI25" s="498">
        <f>+AC25-Q25</f>
        <v>0</v>
      </c>
      <c r="AJ25" s="498">
        <f t="shared" si="4"/>
        <v>0</v>
      </c>
      <c r="AK25" s="427"/>
      <c r="AL25" s="608"/>
      <c r="AM25" s="499"/>
      <c r="AN25" s="499"/>
      <c r="AO25" s="499"/>
      <c r="AP25" s="245"/>
      <c r="AQ25" s="499"/>
      <c r="AR25" s="499"/>
      <c r="AS25" s="245"/>
      <c r="AT25" s="245"/>
      <c r="AU25" s="451"/>
      <c r="AV25" s="427"/>
      <c r="AW25" s="608"/>
      <c r="AX25" s="499"/>
      <c r="AY25" s="499"/>
      <c r="AZ25" s="499"/>
      <c r="BA25" s="245"/>
      <c r="BB25" s="499"/>
      <c r="BC25" s="499"/>
      <c r="BD25" s="245"/>
      <c r="BE25" s="245"/>
      <c r="BF25" s="451"/>
    </row>
    <row r="26" spans="1:58" ht="13.5">
      <c r="A26" s="104">
        <v>1</v>
      </c>
      <c r="B26" s="295"/>
      <c r="C26" s="231"/>
      <c r="D26" s="231"/>
      <c r="E26" s="31"/>
      <c r="F26" s="277"/>
      <c r="G26" s="31"/>
      <c r="H26" s="31"/>
      <c r="I26" s="500">
        <f>+$H26*66140</f>
        <v>0</v>
      </c>
      <c r="J26" s="413"/>
      <c r="K26" s="500">
        <f>+I26*0.02*F26</f>
        <v>0</v>
      </c>
      <c r="L26" s="500">
        <f>I26*$G26/100</f>
        <v>0</v>
      </c>
      <c r="M26" s="31"/>
      <c r="N26" s="500">
        <f>IF((K26+L26+M26)&gt;(I26*0.3),I26*0.3,K26+L26+M26)</f>
        <v>0</v>
      </c>
      <c r="O26" s="500">
        <f>IF(J26&gt;N26,J26,N26)+IF(N26=0,I26*0.15,0)</f>
        <v>0</v>
      </c>
      <c r="P26" s="31"/>
      <c r="Q26" s="31"/>
      <c r="R26" s="449">
        <f>I26+O26+P26+Q26</f>
        <v>0</v>
      </c>
      <c r="S26" s="438"/>
      <c r="T26" s="27"/>
      <c r="U26" s="27"/>
      <c r="V26" s="500">
        <f>+U26*66140</f>
        <v>0</v>
      </c>
      <c r="W26" s="500">
        <f>+V26*0.02*T26</f>
        <v>0</v>
      </c>
      <c r="X26" s="500">
        <f>V26*$G26/100</f>
        <v>0</v>
      </c>
      <c r="Y26" s="31"/>
      <c r="Z26" s="500">
        <f>IF((W26+X26+Y26)&gt;(V26*0.3),V26*0.3,W26+X26+Y26)</f>
        <v>0</v>
      </c>
      <c r="AA26" s="500">
        <f>IF($J26&gt;Z26,$J26,Z26)+IF(Z26=0,V26*0.15,0)</f>
        <v>0</v>
      </c>
      <c r="AB26" s="31"/>
      <c r="AC26" s="31"/>
      <c r="AD26" s="449">
        <f>V26+AA26+AB26+AC26</f>
        <v>0</v>
      </c>
      <c r="AE26" s="426">
        <f t="shared" si="0"/>
        <v>0</v>
      </c>
      <c r="AF26" s="498">
        <f t="shared" si="1"/>
        <v>0</v>
      </c>
      <c r="AG26" s="498">
        <f t="shared" si="2"/>
        <v>0</v>
      </c>
      <c r="AH26" s="498">
        <f t="shared" si="3"/>
        <v>0</v>
      </c>
      <c r="AI26" s="498">
        <f>+AC26-Q26</f>
        <v>0</v>
      </c>
      <c r="AJ26" s="498">
        <f t="shared" si="4"/>
        <v>0</v>
      </c>
      <c r="AK26" s="438"/>
      <c r="AL26" s="506">
        <f>+F26+1</f>
        <v>1</v>
      </c>
      <c r="AM26" s="500">
        <f>+$H26*66140</f>
        <v>0</v>
      </c>
      <c r="AN26" s="500">
        <f>+AM26*0.02*AL26</f>
        <v>0</v>
      </c>
      <c r="AO26" s="500">
        <f>AM26*$G26/100</f>
        <v>0</v>
      </c>
      <c r="AP26" s="31"/>
      <c r="AQ26" s="500">
        <f>IF((AN26+AO26+AP26)&gt;(AM26*0.3),AM26*0.3,AN26+AO26+AP26)</f>
        <v>0</v>
      </c>
      <c r="AR26" s="500">
        <f>IF($J26&gt;AQ26,$J26,AQ26)+IF(AQ26=0,AM26*0.15,0)</f>
        <v>0</v>
      </c>
      <c r="AS26" s="31"/>
      <c r="AT26" s="31"/>
      <c r="AU26" s="449">
        <f>AM26+AR26+AS26+AT26</f>
        <v>0</v>
      </c>
      <c r="AV26" s="438"/>
      <c r="AW26" s="506">
        <f>+AL26+1</f>
        <v>2</v>
      </c>
      <c r="AX26" s="500">
        <f>+$H26*66140</f>
        <v>0</v>
      </c>
      <c r="AY26" s="500">
        <f>+AX26*0.02*AW26</f>
        <v>0</v>
      </c>
      <c r="AZ26" s="500">
        <f>AX26*$G26/100</f>
        <v>0</v>
      </c>
      <c r="BA26" s="31"/>
      <c r="BB26" s="500">
        <f>IF((AY26+AZ26+BA26)&gt;(AX26*0.3),AX26*0.3,AY26+AZ26+BA26)</f>
        <v>0</v>
      </c>
      <c r="BC26" s="500">
        <f>IF($J26&gt;BB26,$J26,BB26)+IF(BB26=0,AX26*0.15,0)</f>
        <v>0</v>
      </c>
      <c r="BD26" s="31"/>
      <c r="BE26" s="31"/>
      <c r="BF26" s="449">
        <f>AX26+BC26+BD26+BE26</f>
        <v>0</v>
      </c>
    </row>
    <row r="27" spans="1:58" ht="13.5">
      <c r="A27" s="104">
        <v>2</v>
      </c>
      <c r="B27" s="295"/>
      <c r="C27" s="31"/>
      <c r="D27" s="31"/>
      <c r="E27" s="31"/>
      <c r="F27" s="277"/>
      <c r="G27" s="31"/>
      <c r="H27" s="31"/>
      <c r="I27" s="500">
        <f>+$H27*66140</f>
        <v>0</v>
      </c>
      <c r="J27" s="413"/>
      <c r="K27" s="500">
        <f>+I27*0.02*F27</f>
        <v>0</v>
      </c>
      <c r="L27" s="500">
        <f>I27*$G27/100</f>
        <v>0</v>
      </c>
      <c r="M27" s="31"/>
      <c r="N27" s="500">
        <f>IF((K27+L27+M27)&gt;(I27*0.3),I27*0.3,K27+L27+M27)</f>
        <v>0</v>
      </c>
      <c r="O27" s="500">
        <f>IF(J27&gt;N27,J27,N27)+IF(N27=0,I27*0.15,0)</f>
        <v>0</v>
      </c>
      <c r="P27" s="31"/>
      <c r="Q27" s="31"/>
      <c r="R27" s="449">
        <f>I27+O27+P27+Q27</f>
        <v>0</v>
      </c>
      <c r="S27" s="438"/>
      <c r="T27" s="27"/>
      <c r="U27" s="27"/>
      <c r="V27" s="500">
        <f>+U27*66140</f>
        <v>0</v>
      </c>
      <c r="W27" s="500">
        <f>+V27*0.02*T27</f>
        <v>0</v>
      </c>
      <c r="X27" s="500">
        <f>V27*$G27/100</f>
        <v>0</v>
      </c>
      <c r="Y27" s="31"/>
      <c r="Z27" s="500">
        <f>IF((W27+X27+Y27)&gt;(V27*0.3),V27*0.3,W27+X27+Y27)</f>
        <v>0</v>
      </c>
      <c r="AA27" s="500">
        <f>IF($J27&gt;Z27,$J27,Z27)+IF(Z27=0,V27*0.15,0)</f>
        <v>0</v>
      </c>
      <c r="AB27" s="31"/>
      <c r="AC27" s="31"/>
      <c r="AD27" s="449">
        <f>V27+AA27+AB27+AC27</f>
        <v>0</v>
      </c>
      <c r="AE27" s="426">
        <f t="shared" si="0"/>
        <v>0</v>
      </c>
      <c r="AF27" s="498">
        <f t="shared" si="1"/>
        <v>0</v>
      </c>
      <c r="AG27" s="498">
        <f t="shared" si="2"/>
        <v>0</v>
      </c>
      <c r="AH27" s="498">
        <f t="shared" si="3"/>
        <v>0</v>
      </c>
      <c r="AI27" s="498">
        <f>+AC27-Q27</f>
        <v>0</v>
      </c>
      <c r="AJ27" s="498">
        <f t="shared" si="4"/>
        <v>0</v>
      </c>
      <c r="AK27" s="438"/>
      <c r="AL27" s="506">
        <f>+F27+1</f>
        <v>1</v>
      </c>
      <c r="AM27" s="500">
        <f>+$H27*66140</f>
        <v>0</v>
      </c>
      <c r="AN27" s="500">
        <f>+AM27*0.02*AL27</f>
        <v>0</v>
      </c>
      <c r="AO27" s="500">
        <f>AM27*$G27/100</f>
        <v>0</v>
      </c>
      <c r="AP27" s="31"/>
      <c r="AQ27" s="500">
        <f>IF((AN27+AO27+AP27)&gt;(AM27*0.3),AM27*0.3,AN27+AO27+AP27)</f>
        <v>0</v>
      </c>
      <c r="AR27" s="500">
        <f>IF($J27&gt;AQ27,$J27,AQ27)+IF(AQ27=0,AM27*0.15,0)</f>
        <v>0</v>
      </c>
      <c r="AS27" s="31"/>
      <c r="AT27" s="31"/>
      <c r="AU27" s="449">
        <f>AM27+AR27+AS27+AT27</f>
        <v>0</v>
      </c>
      <c r="AV27" s="438"/>
      <c r="AW27" s="506">
        <f>+AL27+1</f>
        <v>2</v>
      </c>
      <c r="AX27" s="500">
        <f>+$H27*66140</f>
        <v>0</v>
      </c>
      <c r="AY27" s="500">
        <f>+AX27*0.02*AW27</f>
        <v>0</v>
      </c>
      <c r="AZ27" s="500">
        <f>AX27*$G27/100</f>
        <v>0</v>
      </c>
      <c r="BA27" s="31"/>
      <c r="BB27" s="500">
        <f>IF((AY27+AZ27+BA27)&gt;(AX27*0.3),AX27*0.3,AY27+AZ27+BA27)</f>
        <v>0</v>
      </c>
      <c r="BC27" s="500">
        <f>IF($J27&gt;BB27,$J27,BB27)+IF(BB27=0,AX27*0.15,0)</f>
        <v>0</v>
      </c>
      <c r="BD27" s="31"/>
      <c r="BE27" s="31"/>
      <c r="BF27" s="449">
        <f>AX27+BC27+BD27+BE27</f>
        <v>0</v>
      </c>
    </row>
    <row r="28" spans="1:58" ht="13.5">
      <c r="A28" s="104">
        <v>3</v>
      </c>
      <c r="B28" s="295"/>
      <c r="C28" s="104"/>
      <c r="D28" s="104"/>
      <c r="E28" s="104"/>
      <c r="F28" s="277"/>
      <c r="G28" s="104"/>
      <c r="H28" s="104"/>
      <c r="I28" s="500">
        <f>+$H28*66140</f>
        <v>0</v>
      </c>
      <c r="J28" s="413"/>
      <c r="K28" s="500">
        <f>+I28*0.02*F28</f>
        <v>0</v>
      </c>
      <c r="L28" s="500">
        <f>I28*$G28/100</f>
        <v>0</v>
      </c>
      <c r="M28" s="31"/>
      <c r="N28" s="500">
        <f>IF((K28+L28+M28)&gt;(I28*0.3),I28*0.3,K28+L28+M28)</f>
        <v>0</v>
      </c>
      <c r="O28" s="500">
        <f>IF(J28&gt;N28,J28,N28)+IF(N28=0,I28*0.15,0)</f>
        <v>0</v>
      </c>
      <c r="P28" s="31"/>
      <c r="Q28" s="31"/>
      <c r="R28" s="449">
        <f>I28+O28+P28+Q28</f>
        <v>0</v>
      </c>
      <c r="S28" s="438"/>
      <c r="T28" s="295"/>
      <c r="U28" s="295"/>
      <c r="V28" s="500">
        <f>+U28*66140</f>
        <v>0</v>
      </c>
      <c r="W28" s="500">
        <f>+V28*0.02*T28</f>
        <v>0</v>
      </c>
      <c r="X28" s="500">
        <f>V28*$G28/100</f>
        <v>0</v>
      </c>
      <c r="Y28" s="31"/>
      <c r="Z28" s="500">
        <f>IF((W28+X28+Y28)&gt;(V28*0.3),V28*0.3,W28+X28+Y28)</f>
        <v>0</v>
      </c>
      <c r="AA28" s="500">
        <f>IF($J28&gt;Z28,$J28,Z28)+IF(Z28=0,V28*0.15,0)</f>
        <v>0</v>
      </c>
      <c r="AB28" s="31"/>
      <c r="AC28" s="31"/>
      <c r="AD28" s="449">
        <f>V28+AA28+AB28+AC28</f>
        <v>0</v>
      </c>
      <c r="AE28" s="426">
        <f t="shared" si="0"/>
        <v>0</v>
      </c>
      <c r="AF28" s="498">
        <f t="shared" si="1"/>
        <v>0</v>
      </c>
      <c r="AG28" s="498">
        <f t="shared" si="2"/>
        <v>0</v>
      </c>
      <c r="AH28" s="498">
        <f t="shared" si="3"/>
        <v>0</v>
      </c>
      <c r="AI28" s="498">
        <f>+AC28-Q28</f>
        <v>0</v>
      </c>
      <c r="AJ28" s="498">
        <f t="shared" si="4"/>
        <v>0</v>
      </c>
      <c r="AK28" s="438"/>
      <c r="AL28" s="506">
        <f>+F28+1</f>
        <v>1</v>
      </c>
      <c r="AM28" s="500">
        <f>+$H28*66140</f>
        <v>0</v>
      </c>
      <c r="AN28" s="500">
        <f>+AM28*0.02*AL28</f>
        <v>0</v>
      </c>
      <c r="AO28" s="500">
        <f>AM28*$G28/100</f>
        <v>0</v>
      </c>
      <c r="AP28" s="31"/>
      <c r="AQ28" s="500">
        <f>IF((AN28+AO28+AP28)&gt;(AM28*0.3),AM28*0.3,AN28+AO28+AP28)</f>
        <v>0</v>
      </c>
      <c r="AR28" s="500">
        <f>IF($J28&gt;AQ28,$J28,AQ28)+IF(AQ28=0,AM28*0.15,0)</f>
        <v>0</v>
      </c>
      <c r="AS28" s="31"/>
      <c r="AT28" s="31"/>
      <c r="AU28" s="449">
        <f>AM28+AR28+AS28+AT28</f>
        <v>0</v>
      </c>
      <c r="AV28" s="438"/>
      <c r="AW28" s="506">
        <f>+AL28+1</f>
        <v>2</v>
      </c>
      <c r="AX28" s="500">
        <f>+$H28*66140</f>
        <v>0</v>
      </c>
      <c r="AY28" s="500">
        <f>+AX28*0.02*AW28</f>
        <v>0</v>
      </c>
      <c r="AZ28" s="500">
        <f>AX28*$G28/100</f>
        <v>0</v>
      </c>
      <c r="BA28" s="31"/>
      <c r="BB28" s="500">
        <f>IF((AY28+AZ28+BA28)&gt;(AX28*0.3),AX28*0.3,AY28+AZ28+BA28)</f>
        <v>0</v>
      </c>
      <c r="BC28" s="500">
        <f>IF($J28&gt;BB28,$J28,BB28)+IF(BB28=0,AX28*0.15,0)</f>
        <v>0</v>
      </c>
      <c r="BD28" s="31"/>
      <c r="BE28" s="31"/>
      <c r="BF28" s="449">
        <f>AX28+BC28+BD28+BE28</f>
        <v>0</v>
      </c>
    </row>
    <row r="29" spans="1:58" s="280" customFormat="1" ht="27">
      <c r="A29" s="277"/>
      <c r="B29" s="338" t="s">
        <v>232</v>
      </c>
      <c r="C29" s="279">
        <f>SUM(C26:C28)</f>
        <v>0</v>
      </c>
      <c r="D29" s="279" t="s">
        <v>1</v>
      </c>
      <c r="E29" s="279" t="s">
        <v>1</v>
      </c>
      <c r="F29" s="279" t="s">
        <v>1</v>
      </c>
      <c r="G29" s="279" t="s">
        <v>1</v>
      </c>
      <c r="H29" s="279" t="s">
        <v>1</v>
      </c>
      <c r="I29" s="498">
        <f aca="true" t="shared" si="14" ref="I29:AJ29">SUM(I26:I28)</f>
        <v>0</v>
      </c>
      <c r="J29" s="414">
        <f t="shared" si="14"/>
        <v>0</v>
      </c>
      <c r="K29" s="498">
        <f t="shared" si="14"/>
        <v>0</v>
      </c>
      <c r="L29" s="498">
        <f t="shared" si="14"/>
        <v>0</v>
      </c>
      <c r="M29" s="279">
        <f>SUM(M26:M28)</f>
        <v>0</v>
      </c>
      <c r="N29" s="498">
        <f t="shared" si="14"/>
        <v>0</v>
      </c>
      <c r="O29" s="498">
        <f>SUM(O26:O28)</f>
        <v>0</v>
      </c>
      <c r="P29" s="279">
        <f t="shared" si="14"/>
        <v>0</v>
      </c>
      <c r="Q29" s="279">
        <f t="shared" si="14"/>
        <v>0</v>
      </c>
      <c r="R29" s="450">
        <f t="shared" si="14"/>
        <v>0</v>
      </c>
      <c r="S29" s="426">
        <f t="shared" si="14"/>
        <v>0</v>
      </c>
      <c r="T29" s="423" t="s">
        <v>1</v>
      </c>
      <c r="U29" s="423" t="s">
        <v>1</v>
      </c>
      <c r="V29" s="498">
        <f t="shared" si="14"/>
        <v>0</v>
      </c>
      <c r="W29" s="498">
        <f aca="true" t="shared" si="15" ref="W29:AB29">SUM(W26:W28)</f>
        <v>0</v>
      </c>
      <c r="X29" s="498">
        <f t="shared" si="15"/>
        <v>0</v>
      </c>
      <c r="Y29" s="279">
        <f t="shared" si="15"/>
        <v>0</v>
      </c>
      <c r="Z29" s="498">
        <f t="shared" si="15"/>
        <v>0</v>
      </c>
      <c r="AA29" s="498">
        <f t="shared" si="15"/>
        <v>0</v>
      </c>
      <c r="AB29" s="279">
        <f t="shared" si="15"/>
        <v>0</v>
      </c>
      <c r="AC29" s="279">
        <f>SUM(AC26:AC28)</f>
        <v>0</v>
      </c>
      <c r="AD29" s="450">
        <f>SUM(AD26:AD28)</f>
        <v>0</v>
      </c>
      <c r="AE29" s="426">
        <f t="shared" si="14"/>
        <v>0</v>
      </c>
      <c r="AF29" s="498">
        <f t="shared" si="14"/>
        <v>0</v>
      </c>
      <c r="AG29" s="498">
        <f t="shared" si="14"/>
        <v>0</v>
      </c>
      <c r="AH29" s="498">
        <f t="shared" si="14"/>
        <v>0</v>
      </c>
      <c r="AI29" s="498">
        <f>SUM(AI26:AI28)</f>
        <v>0</v>
      </c>
      <c r="AJ29" s="498">
        <f t="shared" si="14"/>
        <v>0</v>
      </c>
      <c r="AK29" s="426">
        <f>SUM(AK26:AK28)</f>
        <v>0</v>
      </c>
      <c r="AL29" s="498" t="s">
        <v>1</v>
      </c>
      <c r="AM29" s="498">
        <f aca="true" t="shared" si="16" ref="AM29:AV29">SUM(AM26:AM28)</f>
        <v>0</v>
      </c>
      <c r="AN29" s="498">
        <f t="shared" si="16"/>
        <v>0</v>
      </c>
      <c r="AO29" s="498">
        <f t="shared" si="16"/>
        <v>0</v>
      </c>
      <c r="AP29" s="279">
        <f t="shared" si="16"/>
        <v>0</v>
      </c>
      <c r="AQ29" s="498">
        <f t="shared" si="16"/>
        <v>0</v>
      </c>
      <c r="AR29" s="498">
        <f t="shared" si="16"/>
        <v>0</v>
      </c>
      <c r="AS29" s="279">
        <f t="shared" si="16"/>
        <v>0</v>
      </c>
      <c r="AT29" s="279">
        <f>SUM(AT26:AT28)</f>
        <v>0</v>
      </c>
      <c r="AU29" s="450">
        <f t="shared" si="16"/>
        <v>0</v>
      </c>
      <c r="AV29" s="426">
        <f t="shared" si="16"/>
        <v>0</v>
      </c>
      <c r="AW29" s="498" t="s">
        <v>1</v>
      </c>
      <c r="AX29" s="498">
        <f aca="true" t="shared" si="17" ref="AX29:BF29">SUM(AX26:AX28)</f>
        <v>0</v>
      </c>
      <c r="AY29" s="498">
        <f t="shared" si="17"/>
        <v>0</v>
      </c>
      <c r="AZ29" s="498">
        <f t="shared" si="17"/>
        <v>0</v>
      </c>
      <c r="BA29" s="279">
        <f t="shared" si="17"/>
        <v>0</v>
      </c>
      <c r="BB29" s="498">
        <f t="shared" si="17"/>
        <v>0</v>
      </c>
      <c r="BC29" s="498">
        <f t="shared" si="17"/>
        <v>0</v>
      </c>
      <c r="BD29" s="279">
        <f t="shared" si="17"/>
        <v>0</v>
      </c>
      <c r="BE29" s="279">
        <f>SUM(BE26:BE28)</f>
        <v>0</v>
      </c>
      <c r="BF29" s="450">
        <f t="shared" si="17"/>
        <v>0</v>
      </c>
    </row>
    <row r="30" spans="1:58" ht="28.5">
      <c r="A30" s="104"/>
      <c r="B30" s="18" t="s">
        <v>262</v>
      </c>
      <c r="C30" s="247">
        <f>C16+C23+C29</f>
        <v>0</v>
      </c>
      <c r="D30" s="279" t="s">
        <v>1</v>
      </c>
      <c r="E30" s="279" t="s">
        <v>1</v>
      </c>
      <c r="F30" s="279" t="s">
        <v>1</v>
      </c>
      <c r="G30" s="279" t="s">
        <v>1</v>
      </c>
      <c r="H30" s="279" t="s">
        <v>1</v>
      </c>
      <c r="I30" s="501">
        <f aca="true" t="shared" si="18" ref="I30:S30">I16+I23+I29</f>
        <v>0</v>
      </c>
      <c r="J30" s="415">
        <f t="shared" si="18"/>
        <v>0</v>
      </c>
      <c r="K30" s="501">
        <f t="shared" si="18"/>
        <v>0</v>
      </c>
      <c r="L30" s="501">
        <f t="shared" si="18"/>
        <v>0</v>
      </c>
      <c r="M30" s="247">
        <f t="shared" si="18"/>
        <v>0</v>
      </c>
      <c r="N30" s="501">
        <f t="shared" si="18"/>
        <v>0</v>
      </c>
      <c r="O30" s="501">
        <f t="shared" si="18"/>
        <v>0</v>
      </c>
      <c r="P30" s="247">
        <f t="shared" si="18"/>
        <v>0</v>
      </c>
      <c r="Q30" s="247">
        <f t="shared" si="18"/>
        <v>0</v>
      </c>
      <c r="R30" s="452">
        <f t="shared" si="18"/>
        <v>0</v>
      </c>
      <c r="S30" s="428">
        <f t="shared" si="18"/>
        <v>0</v>
      </c>
      <c r="T30" s="359" t="s">
        <v>1</v>
      </c>
      <c r="U30" s="359" t="s">
        <v>1</v>
      </c>
      <c r="V30" s="501">
        <f>V16+V23+V29</f>
        <v>0</v>
      </c>
      <c r="W30" s="501">
        <f aca="true" t="shared" si="19" ref="W30:AB30">W16+W23+W29</f>
        <v>0</v>
      </c>
      <c r="X30" s="501">
        <f t="shared" si="19"/>
        <v>0</v>
      </c>
      <c r="Y30" s="247">
        <f t="shared" si="19"/>
        <v>0</v>
      </c>
      <c r="Z30" s="501">
        <f t="shared" si="19"/>
        <v>0</v>
      </c>
      <c r="AA30" s="501">
        <f t="shared" si="19"/>
        <v>0</v>
      </c>
      <c r="AB30" s="247">
        <f t="shared" si="19"/>
        <v>0</v>
      </c>
      <c r="AC30" s="247">
        <f>AC16+AC23+AC29</f>
        <v>0</v>
      </c>
      <c r="AD30" s="452">
        <f aca="true" t="shared" si="20" ref="AD30:AK30">AD16+AD23+AD29</f>
        <v>0</v>
      </c>
      <c r="AE30" s="428">
        <f t="shared" si="20"/>
        <v>0</v>
      </c>
      <c r="AF30" s="501">
        <f t="shared" si="20"/>
        <v>0</v>
      </c>
      <c r="AG30" s="501">
        <f t="shared" si="20"/>
        <v>0</v>
      </c>
      <c r="AH30" s="501">
        <f t="shared" si="20"/>
        <v>0</v>
      </c>
      <c r="AI30" s="501">
        <f>AI16+AI23+AI29</f>
        <v>0</v>
      </c>
      <c r="AJ30" s="501">
        <f t="shared" si="20"/>
        <v>0</v>
      </c>
      <c r="AK30" s="428">
        <f t="shared" si="20"/>
        <v>0</v>
      </c>
      <c r="AL30" s="498" t="s">
        <v>1</v>
      </c>
      <c r="AM30" s="501">
        <f aca="true" t="shared" si="21" ref="AM30:AV30">AM16+AM23+AM29</f>
        <v>0</v>
      </c>
      <c r="AN30" s="501">
        <f t="shared" si="21"/>
        <v>0</v>
      </c>
      <c r="AO30" s="501">
        <f t="shared" si="21"/>
        <v>0</v>
      </c>
      <c r="AP30" s="247">
        <f t="shared" si="21"/>
        <v>0</v>
      </c>
      <c r="AQ30" s="501">
        <f t="shared" si="21"/>
        <v>0</v>
      </c>
      <c r="AR30" s="501">
        <f t="shared" si="21"/>
        <v>0</v>
      </c>
      <c r="AS30" s="247">
        <f t="shared" si="21"/>
        <v>0</v>
      </c>
      <c r="AT30" s="247">
        <f>AT16+AT23+AT29</f>
        <v>0</v>
      </c>
      <c r="AU30" s="452">
        <f t="shared" si="21"/>
        <v>0</v>
      </c>
      <c r="AV30" s="428">
        <f t="shared" si="21"/>
        <v>0</v>
      </c>
      <c r="AW30" s="498" t="s">
        <v>1</v>
      </c>
      <c r="AX30" s="501">
        <f aca="true" t="shared" si="22" ref="AX30:BF30">AX16+AX23+AX29</f>
        <v>0</v>
      </c>
      <c r="AY30" s="501">
        <f t="shared" si="22"/>
        <v>0</v>
      </c>
      <c r="AZ30" s="501">
        <f t="shared" si="22"/>
        <v>0</v>
      </c>
      <c r="BA30" s="247">
        <f t="shared" si="22"/>
        <v>0</v>
      </c>
      <c r="BB30" s="501">
        <f t="shared" si="22"/>
        <v>0</v>
      </c>
      <c r="BC30" s="501">
        <f t="shared" si="22"/>
        <v>0</v>
      </c>
      <c r="BD30" s="247">
        <f t="shared" si="22"/>
        <v>0</v>
      </c>
      <c r="BE30" s="247">
        <f>BE16+BE23+BE29</f>
        <v>0</v>
      </c>
      <c r="BF30" s="452">
        <f t="shared" si="22"/>
        <v>0</v>
      </c>
    </row>
    <row r="31" spans="1:58" ht="14.25">
      <c r="A31" s="104"/>
      <c r="B31" s="295"/>
      <c r="C31" s="104"/>
      <c r="D31" s="104"/>
      <c r="E31" s="104"/>
      <c r="F31" s="231"/>
      <c r="G31" s="104"/>
      <c r="H31" s="104"/>
      <c r="I31" s="104"/>
      <c r="J31" s="412"/>
      <c r="K31" s="295"/>
      <c r="L31" s="295"/>
      <c r="M31" s="104"/>
      <c r="N31" s="104"/>
      <c r="O31" s="446"/>
      <c r="P31" s="104"/>
      <c r="Q31" s="104"/>
      <c r="R31" s="448"/>
      <c r="S31" s="439"/>
      <c r="T31" s="295"/>
      <c r="U31" s="295"/>
      <c r="V31" s="104"/>
      <c r="W31" s="295"/>
      <c r="X31" s="295"/>
      <c r="Y31" s="104"/>
      <c r="Z31" s="104"/>
      <c r="AA31" s="446"/>
      <c r="AB31" s="104"/>
      <c r="AC31" s="104"/>
      <c r="AD31" s="448"/>
      <c r="AE31" s="439"/>
      <c r="AF31" s="231"/>
      <c r="AG31" s="243"/>
      <c r="AH31" s="243"/>
      <c r="AI31" s="104"/>
      <c r="AJ31" s="231"/>
      <c r="AK31" s="439"/>
      <c r="AL31" s="231"/>
      <c r="AM31" s="104"/>
      <c r="AN31" s="295"/>
      <c r="AO31" s="295"/>
      <c r="AP31" s="104"/>
      <c r="AQ31" s="104"/>
      <c r="AR31" s="446"/>
      <c r="AS31" s="104"/>
      <c r="AT31" s="104"/>
      <c r="AU31" s="448"/>
      <c r="AV31" s="439"/>
      <c r="AW31" s="231"/>
      <c r="AX31" s="104"/>
      <c r="AY31" s="295"/>
      <c r="AZ31" s="295"/>
      <c r="BA31" s="104"/>
      <c r="BB31" s="104"/>
      <c r="BC31" s="446"/>
      <c r="BD31" s="104"/>
      <c r="BE31" s="104"/>
      <c r="BF31" s="448"/>
    </row>
    <row r="34" spans="1:2" s="5" customFormat="1" ht="13.5">
      <c r="A34" s="4"/>
      <c r="B34" s="21" t="s">
        <v>234</v>
      </c>
    </row>
    <row r="35" spans="1:7" s="5" customFormat="1" ht="27.75" customHeight="1">
      <c r="A35" s="4"/>
      <c r="B35" s="317" t="s">
        <v>424</v>
      </c>
      <c r="C35" s="189"/>
      <c r="D35" s="324"/>
      <c r="E35" s="324"/>
      <c r="F35" s="324"/>
      <c r="G35" s="324"/>
    </row>
    <row r="36" spans="1:7" s="5" customFormat="1" ht="29.25" customHeight="1">
      <c r="A36" s="4"/>
      <c r="B36" s="592" t="s">
        <v>441</v>
      </c>
      <c r="C36" s="324"/>
      <c r="D36" s="324"/>
      <c r="E36" s="324"/>
      <c r="F36" s="324"/>
      <c r="G36" s="324"/>
    </row>
    <row r="42" spans="19:48" ht="13.5">
      <c r="S42" s="440"/>
      <c r="AK42" s="440"/>
      <c r="AV42" s="440"/>
    </row>
    <row r="43" spans="19:48" ht="11.25" customHeight="1">
      <c r="S43" s="440"/>
      <c r="AK43" s="440"/>
      <c r="AV43" s="440"/>
    </row>
    <row r="44" ht="11.25" customHeight="1"/>
  </sheetData>
  <sheetProtection/>
  <mergeCells count="2">
    <mergeCell ref="AH2:AJ2"/>
    <mergeCell ref="AE5:AJ5"/>
  </mergeCells>
  <printOptions/>
  <pageMargins left="0.17" right="0.17" top="0.35" bottom="0.21" header="0.28" footer="0.16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K47"/>
  <sheetViews>
    <sheetView zoomScalePageLayoutView="0" workbookViewId="0" topLeftCell="B1">
      <selection activeCell="C4" sqref="C4"/>
    </sheetView>
  </sheetViews>
  <sheetFormatPr defaultColWidth="9.140625" defaultRowHeight="12.75"/>
  <cols>
    <col min="1" max="1" width="3.57421875" style="4" customWidth="1"/>
    <col min="2" max="2" width="27.28125" style="5" customWidth="1"/>
    <col min="3" max="3" width="16.57421875" style="5" customWidth="1"/>
    <col min="4" max="4" width="8.140625" style="5" customWidth="1"/>
    <col min="5" max="5" width="8.57421875" style="5" customWidth="1"/>
    <col min="6" max="6" width="11.421875" style="5" customWidth="1"/>
    <col min="7" max="7" width="12.140625" style="5" customWidth="1"/>
    <col min="8" max="8" width="14.57421875" style="5" customWidth="1"/>
    <col min="9" max="9" width="10.57421875" style="5" customWidth="1"/>
    <col min="10" max="10" width="9.00390625" style="5" customWidth="1"/>
    <col min="11" max="11" width="10.57421875" style="5" customWidth="1"/>
    <col min="12" max="12" width="8.140625" style="5" customWidth="1"/>
    <col min="13" max="13" width="11.421875" style="5" customWidth="1"/>
    <col min="14" max="14" width="12.140625" style="5" customWidth="1"/>
    <col min="15" max="15" width="8.28125" style="5" customWidth="1"/>
    <col min="16" max="16" width="9.28125" style="5" customWidth="1"/>
    <col min="17" max="17" width="10.421875" style="5" customWidth="1"/>
    <col min="18" max="18" width="10.57421875" style="5" customWidth="1"/>
    <col min="19" max="19" width="8.28125" style="5" customWidth="1"/>
    <col min="20" max="20" width="8.140625" style="5" customWidth="1"/>
    <col min="21" max="21" width="8.28125" style="5" customWidth="1"/>
    <col min="22" max="24" width="9.140625" style="5" customWidth="1"/>
    <col min="25" max="25" width="11.421875" style="5" customWidth="1"/>
    <col min="26" max="26" width="12.140625" style="5" customWidth="1"/>
    <col min="27" max="31" width="9.140625" style="5" customWidth="1"/>
    <col min="32" max="32" width="11.421875" style="5" customWidth="1"/>
    <col min="33" max="33" width="12.140625" style="5" customWidth="1"/>
    <col min="34" max="34" width="9.7109375" style="5" customWidth="1"/>
    <col min="35" max="16384" width="9.140625" style="5" customWidth="1"/>
  </cols>
  <sheetData>
    <row r="1" spans="1:37" ht="16.5">
      <c r="A1" s="32"/>
      <c r="B1" s="235" t="s">
        <v>222</v>
      </c>
      <c r="C1" s="33"/>
      <c r="D1" s="33"/>
      <c r="E1" s="33"/>
      <c r="F1" s="33"/>
      <c r="G1" s="33"/>
      <c r="H1" s="33"/>
      <c r="I1" s="3"/>
      <c r="J1" s="138"/>
      <c r="K1" s="138"/>
      <c r="L1" s="33"/>
      <c r="M1" s="33"/>
      <c r="N1" s="33"/>
      <c r="O1" s="138"/>
      <c r="P1" s="32"/>
      <c r="Q1" s="137" t="s">
        <v>263</v>
      </c>
      <c r="R1" s="33"/>
      <c r="S1" s="138"/>
      <c r="T1" s="33"/>
      <c r="U1" s="138"/>
      <c r="V1" s="33"/>
      <c r="W1" s="138"/>
      <c r="X1" s="33"/>
      <c r="Y1" s="33"/>
      <c r="Z1" s="33"/>
      <c r="AA1" s="138"/>
      <c r="AB1" s="33"/>
      <c r="AC1" s="138"/>
      <c r="AD1" s="33"/>
      <c r="AE1" s="138"/>
      <c r="AF1" s="33"/>
      <c r="AG1" s="33"/>
      <c r="AH1" s="3"/>
      <c r="AI1" s="33"/>
      <c r="AJ1" s="33"/>
      <c r="AK1" s="33"/>
    </row>
    <row r="2" spans="1:37" ht="22.5" customHeight="1" thickBot="1">
      <c r="A2" s="32"/>
      <c r="B2" s="24"/>
      <c r="C2" s="433"/>
      <c r="D2" s="433"/>
      <c r="E2" s="24"/>
      <c r="F2" s="433"/>
      <c r="G2" s="433"/>
      <c r="H2" s="433"/>
      <c r="I2" s="638"/>
      <c r="J2" s="433"/>
      <c r="K2" s="638"/>
      <c r="L2" s="680"/>
      <c r="M2" s="433"/>
      <c r="N2" s="433"/>
      <c r="O2" s="639"/>
      <c r="P2" s="679"/>
      <c r="Q2" s="681" t="s">
        <v>27</v>
      </c>
      <c r="R2" s="678"/>
      <c r="S2" s="678"/>
      <c r="T2" s="678"/>
      <c r="U2" s="678"/>
      <c r="V2" s="678"/>
      <c r="W2" s="678"/>
      <c r="X2" s="678"/>
      <c r="Y2" s="433"/>
      <c r="Z2" s="433"/>
      <c r="AA2" s="678"/>
      <c r="AB2" s="678"/>
      <c r="AC2" s="678"/>
      <c r="AD2" s="678"/>
      <c r="AE2" s="678"/>
      <c r="AF2" s="433"/>
      <c r="AG2" s="433"/>
      <c r="AH2" s="678"/>
      <c r="AI2" s="346"/>
      <c r="AJ2" s="346"/>
      <c r="AK2" s="346"/>
    </row>
    <row r="3" spans="1:37" s="189" customFormat="1" ht="13.5">
      <c r="A3" s="32"/>
      <c r="B3" s="420" t="s">
        <v>28</v>
      </c>
      <c r="C3" s="138"/>
      <c r="D3" s="138"/>
      <c r="E3" s="187"/>
      <c r="F3" s="138"/>
      <c r="G3" s="33"/>
      <c r="H3" s="33"/>
      <c r="I3" s="33"/>
      <c r="J3" s="33"/>
      <c r="K3" s="188"/>
      <c r="L3" s="36"/>
      <c r="M3" s="138"/>
      <c r="N3" s="33"/>
      <c r="O3" s="188"/>
      <c r="P3" s="33"/>
      <c r="Q3" s="188"/>
      <c r="R3" s="36"/>
      <c r="S3" s="188"/>
      <c r="T3" s="36"/>
      <c r="U3" s="188"/>
      <c r="V3" s="36"/>
      <c r="W3" s="188"/>
      <c r="X3" s="36"/>
      <c r="Y3" s="138"/>
      <c r="Z3" s="33"/>
      <c r="AA3" s="188"/>
      <c r="AB3" s="36"/>
      <c r="AC3" s="188"/>
      <c r="AD3" s="36"/>
      <c r="AE3" s="188"/>
      <c r="AF3" s="138"/>
      <c r="AG3" s="33"/>
      <c r="AH3" s="188"/>
      <c r="AI3" s="188"/>
      <c r="AJ3" s="188"/>
      <c r="AK3" s="188"/>
    </row>
    <row r="4" spans="1:37" s="189" customFormat="1" ht="22.5" customHeight="1">
      <c r="A4" s="32"/>
      <c r="B4" s="187"/>
      <c r="C4" s="138"/>
      <c r="D4" s="138"/>
      <c r="E4" s="187"/>
      <c r="F4" s="138"/>
      <c r="G4" s="33"/>
      <c r="H4" s="33"/>
      <c r="I4" s="33"/>
      <c r="J4" s="33"/>
      <c r="K4" s="188"/>
      <c r="L4" s="36"/>
      <c r="M4" s="138"/>
      <c r="N4" s="33"/>
      <c r="O4" s="188"/>
      <c r="P4" s="33"/>
      <c r="Q4" s="43" t="s">
        <v>220</v>
      </c>
      <c r="R4" s="36"/>
      <c r="S4" s="188"/>
      <c r="T4" s="36"/>
      <c r="U4" s="188"/>
      <c r="V4" s="36"/>
      <c r="W4" s="188"/>
      <c r="X4" s="36"/>
      <c r="Y4" s="138"/>
      <c r="Z4" s="33"/>
      <c r="AA4" s="188"/>
      <c r="AB4" s="36"/>
      <c r="AC4" s="188"/>
      <c r="AD4" s="36"/>
      <c r="AE4" s="188"/>
      <c r="AF4" s="138"/>
      <c r="AG4" s="33"/>
      <c r="AH4" s="188"/>
      <c r="AI4" s="188"/>
      <c r="AJ4" s="188"/>
      <c r="AK4" s="188"/>
    </row>
    <row r="5" spans="1:37" s="363" customFormat="1" ht="14.25">
      <c r="A5" s="281"/>
      <c r="B5" s="360"/>
      <c r="C5" s="361"/>
      <c r="D5" s="465"/>
      <c r="E5" s="465"/>
      <c r="F5" s="465"/>
      <c r="G5" s="465"/>
      <c r="H5" s="465" t="s">
        <v>456</v>
      </c>
      <c r="I5" s="465"/>
      <c r="J5" s="465"/>
      <c r="K5" s="466"/>
      <c r="L5" s="462"/>
      <c r="M5" s="465"/>
      <c r="N5" s="465"/>
      <c r="O5" s="462" t="s">
        <v>455</v>
      </c>
      <c r="P5" s="462"/>
      <c r="Q5" s="462"/>
      <c r="R5" s="463"/>
      <c r="S5" s="922" t="s">
        <v>221</v>
      </c>
      <c r="T5" s="922"/>
      <c r="U5" s="922"/>
      <c r="V5" s="922"/>
      <c r="W5" s="922"/>
      <c r="X5" s="609"/>
      <c r="Y5" s="462"/>
      <c r="Z5" s="462"/>
      <c r="AA5" s="462" t="s">
        <v>475</v>
      </c>
      <c r="AB5" s="462"/>
      <c r="AC5" s="462"/>
      <c r="AD5" s="463"/>
      <c r="AE5" s="462"/>
      <c r="AF5" s="462"/>
      <c r="AG5" s="462"/>
      <c r="AH5" s="462" t="s">
        <v>506</v>
      </c>
      <c r="AI5" s="462"/>
      <c r="AJ5" s="462"/>
      <c r="AK5" s="463"/>
    </row>
    <row r="6" spans="1:37" s="189" customFormat="1" ht="102">
      <c r="A6" s="242" t="s">
        <v>113</v>
      </c>
      <c r="B6" s="66" t="s">
        <v>223</v>
      </c>
      <c r="C6" s="66" t="s">
        <v>224</v>
      </c>
      <c r="D6" s="66" t="s">
        <v>225</v>
      </c>
      <c r="E6" s="66" t="s">
        <v>215</v>
      </c>
      <c r="F6" s="558" t="s">
        <v>472</v>
      </c>
      <c r="G6" s="558" t="s">
        <v>461</v>
      </c>
      <c r="H6" s="325" t="s">
        <v>318</v>
      </c>
      <c r="I6" s="66" t="s">
        <v>227</v>
      </c>
      <c r="J6" s="66" t="s">
        <v>228</v>
      </c>
      <c r="K6" s="66" t="s">
        <v>259</v>
      </c>
      <c r="L6" s="66" t="s">
        <v>215</v>
      </c>
      <c r="M6" s="558" t="s">
        <v>471</v>
      </c>
      <c r="N6" s="558" t="s">
        <v>460</v>
      </c>
      <c r="O6" s="66" t="s">
        <v>288</v>
      </c>
      <c r="P6" s="66" t="s">
        <v>227</v>
      </c>
      <c r="Q6" s="66" t="s">
        <v>228</v>
      </c>
      <c r="R6" s="66" t="s">
        <v>259</v>
      </c>
      <c r="S6" s="66" t="s">
        <v>215</v>
      </c>
      <c r="T6" s="66" t="s">
        <v>288</v>
      </c>
      <c r="U6" s="66" t="s">
        <v>227</v>
      </c>
      <c r="V6" s="66" t="s">
        <v>228</v>
      </c>
      <c r="W6" s="66" t="s">
        <v>259</v>
      </c>
      <c r="X6" s="66" t="s">
        <v>215</v>
      </c>
      <c r="Y6" s="558" t="s">
        <v>482</v>
      </c>
      <c r="Z6" s="558" t="s">
        <v>479</v>
      </c>
      <c r="AA6" s="66" t="s">
        <v>288</v>
      </c>
      <c r="AB6" s="66" t="s">
        <v>227</v>
      </c>
      <c r="AC6" s="66" t="s">
        <v>228</v>
      </c>
      <c r="AD6" s="66" t="s">
        <v>259</v>
      </c>
      <c r="AE6" s="66" t="s">
        <v>215</v>
      </c>
      <c r="AF6" s="558" t="s">
        <v>530</v>
      </c>
      <c r="AG6" s="558" t="s">
        <v>526</v>
      </c>
      <c r="AH6" s="66" t="s">
        <v>288</v>
      </c>
      <c r="AI6" s="66" t="s">
        <v>227</v>
      </c>
      <c r="AJ6" s="66" t="s">
        <v>228</v>
      </c>
      <c r="AK6" s="66" t="s">
        <v>259</v>
      </c>
    </row>
    <row r="7" spans="1:37" s="37" customFormat="1" ht="12.75">
      <c r="A7" s="127">
        <v>1</v>
      </c>
      <c r="B7" s="127">
        <v>2</v>
      </c>
      <c r="C7" s="127">
        <v>3</v>
      </c>
      <c r="D7" s="127">
        <v>4</v>
      </c>
      <c r="E7" s="127">
        <v>5</v>
      </c>
      <c r="F7" s="127">
        <v>6</v>
      </c>
      <c r="G7" s="127">
        <v>7</v>
      </c>
      <c r="H7" s="127">
        <v>8</v>
      </c>
      <c r="I7" s="127">
        <v>9</v>
      </c>
      <c r="J7" s="127">
        <v>10</v>
      </c>
      <c r="K7" s="127">
        <v>11</v>
      </c>
      <c r="L7" s="127">
        <v>12</v>
      </c>
      <c r="M7" s="127">
        <v>13</v>
      </c>
      <c r="N7" s="127">
        <v>14</v>
      </c>
      <c r="O7" s="127">
        <v>15</v>
      </c>
      <c r="P7" s="127">
        <v>16</v>
      </c>
      <c r="Q7" s="127">
        <v>17</v>
      </c>
      <c r="R7" s="127">
        <v>18</v>
      </c>
      <c r="S7" s="127">
        <v>19</v>
      </c>
      <c r="T7" s="127">
        <v>20</v>
      </c>
      <c r="U7" s="127">
        <v>21</v>
      </c>
      <c r="V7" s="127">
        <v>22</v>
      </c>
      <c r="W7" s="127">
        <v>23</v>
      </c>
      <c r="X7" s="127">
        <v>24</v>
      </c>
      <c r="Y7" s="127">
        <v>25</v>
      </c>
      <c r="Z7" s="127">
        <v>26</v>
      </c>
      <c r="AA7" s="127">
        <v>27</v>
      </c>
      <c r="AB7" s="127">
        <v>28</v>
      </c>
      <c r="AC7" s="127">
        <v>29</v>
      </c>
      <c r="AD7" s="127">
        <v>30</v>
      </c>
      <c r="AE7" s="127">
        <v>31</v>
      </c>
      <c r="AF7" s="127">
        <v>32</v>
      </c>
      <c r="AG7" s="127">
        <v>33</v>
      </c>
      <c r="AH7" s="127">
        <v>34</v>
      </c>
      <c r="AI7" s="127">
        <v>35</v>
      </c>
      <c r="AJ7" s="127">
        <v>36</v>
      </c>
      <c r="AK7" s="127">
        <v>37</v>
      </c>
    </row>
    <row r="8" spans="1:37" ht="40.5">
      <c r="A8" s="243" t="s">
        <v>2</v>
      </c>
      <c r="B8" s="244" t="s">
        <v>435</v>
      </c>
      <c r="C8" s="245"/>
      <c r="D8" s="245"/>
      <c r="E8" s="205"/>
      <c r="F8" s="245"/>
      <c r="G8" s="245"/>
      <c r="H8" s="245"/>
      <c r="I8" s="245"/>
      <c r="J8" s="245"/>
      <c r="K8" s="245"/>
      <c r="L8" s="205"/>
      <c r="M8" s="245"/>
      <c r="N8" s="245"/>
      <c r="O8" s="245"/>
      <c r="P8" s="245"/>
      <c r="Q8" s="245"/>
      <c r="R8" s="205"/>
      <c r="S8" s="245"/>
      <c r="T8" s="205"/>
      <c r="U8" s="245"/>
      <c r="V8" s="109"/>
      <c r="W8" s="109"/>
      <c r="X8" s="109"/>
      <c r="Y8" s="245"/>
      <c r="Z8" s="245"/>
      <c r="AA8" s="109"/>
      <c r="AB8" s="109"/>
      <c r="AC8" s="109"/>
      <c r="AD8" s="109"/>
      <c r="AE8" s="109"/>
      <c r="AF8" s="245"/>
      <c r="AG8" s="245"/>
      <c r="AH8" s="109"/>
      <c r="AI8" s="109"/>
      <c r="AJ8" s="109"/>
      <c r="AK8" s="109"/>
    </row>
    <row r="9" spans="1:37" ht="13.5">
      <c r="A9" s="231"/>
      <c r="B9" s="205" t="s">
        <v>125</v>
      </c>
      <c r="C9" s="245"/>
      <c r="D9" s="245"/>
      <c r="E9" s="205"/>
      <c r="F9" s="245"/>
      <c r="G9" s="245"/>
      <c r="H9" s="245"/>
      <c r="I9" s="245"/>
      <c r="J9" s="245"/>
      <c r="K9" s="245"/>
      <c r="L9" s="205"/>
      <c r="M9" s="245"/>
      <c r="N9" s="245"/>
      <c r="O9" s="245"/>
      <c r="P9" s="245"/>
      <c r="Q9" s="245"/>
      <c r="R9" s="205"/>
      <c r="S9" s="245"/>
      <c r="T9" s="205"/>
      <c r="U9" s="245"/>
      <c r="V9" s="109"/>
      <c r="W9" s="109"/>
      <c r="X9" s="109"/>
      <c r="Y9" s="245"/>
      <c r="Z9" s="245"/>
      <c r="AA9" s="109"/>
      <c r="AB9" s="109"/>
      <c r="AC9" s="109"/>
      <c r="AD9" s="109"/>
      <c r="AE9" s="109"/>
      <c r="AF9" s="245"/>
      <c r="AG9" s="245"/>
      <c r="AH9" s="109"/>
      <c r="AI9" s="109"/>
      <c r="AJ9" s="109"/>
      <c r="AK9" s="109"/>
    </row>
    <row r="10" spans="1:37" ht="13.5">
      <c r="A10" s="231">
        <v>1</v>
      </c>
      <c r="B10" s="104"/>
      <c r="C10" s="231"/>
      <c r="D10" s="231"/>
      <c r="E10" s="104"/>
      <c r="F10" s="231"/>
      <c r="G10" s="231"/>
      <c r="H10" s="104"/>
      <c r="I10" s="104"/>
      <c r="J10" s="104"/>
      <c r="K10" s="245">
        <f>H10+I10+J10</f>
        <v>0</v>
      </c>
      <c r="L10" s="104"/>
      <c r="M10" s="231"/>
      <c r="N10" s="231"/>
      <c r="O10" s="231"/>
      <c r="P10" s="231"/>
      <c r="Q10" s="231"/>
      <c r="R10" s="245">
        <f>O10+P10+Q10</f>
        <v>0</v>
      </c>
      <c r="S10" s="245">
        <f>E10-L10</f>
        <v>0</v>
      </c>
      <c r="T10" s="245">
        <f aca="true" t="shared" si="0" ref="T10:V12">H10-O10</f>
        <v>0</v>
      </c>
      <c r="U10" s="245">
        <f t="shared" si="0"/>
        <v>0</v>
      </c>
      <c r="V10" s="245">
        <f t="shared" si="0"/>
        <v>0</v>
      </c>
      <c r="W10" s="245">
        <f>T10+U10+V10</f>
        <v>0</v>
      </c>
      <c r="X10" s="104"/>
      <c r="Y10" s="231"/>
      <c r="Z10" s="231"/>
      <c r="AA10" s="231"/>
      <c r="AB10" s="231"/>
      <c r="AC10" s="231"/>
      <c r="AD10" s="245">
        <f>AA10+AB10+AC10</f>
        <v>0</v>
      </c>
      <c r="AE10" s="104"/>
      <c r="AF10" s="231"/>
      <c r="AG10" s="231"/>
      <c r="AH10" s="231"/>
      <c r="AI10" s="231"/>
      <c r="AJ10" s="231"/>
      <c r="AK10" s="245">
        <f>AH10+AI10+AJ10</f>
        <v>0</v>
      </c>
    </row>
    <row r="11" spans="1:37" ht="13.5">
      <c r="A11" s="231">
        <v>2</v>
      </c>
      <c r="B11" s="104"/>
      <c r="C11" s="231"/>
      <c r="D11" s="231"/>
      <c r="E11" s="104"/>
      <c r="F11" s="231"/>
      <c r="G11" s="231"/>
      <c r="H11" s="104"/>
      <c r="I11" s="104"/>
      <c r="J11" s="104"/>
      <c r="K11" s="245">
        <f>H11+I11+J11</f>
        <v>0</v>
      </c>
      <c r="L11" s="104"/>
      <c r="M11" s="231"/>
      <c r="N11" s="231"/>
      <c r="O11" s="231"/>
      <c r="P11" s="231"/>
      <c r="Q11" s="231"/>
      <c r="R11" s="245">
        <f>O11+P11+Q11</f>
        <v>0</v>
      </c>
      <c r="S11" s="245">
        <f>E11-L11</f>
        <v>0</v>
      </c>
      <c r="T11" s="245">
        <f t="shared" si="0"/>
        <v>0</v>
      </c>
      <c r="U11" s="245">
        <f t="shared" si="0"/>
        <v>0</v>
      </c>
      <c r="V11" s="245">
        <f t="shared" si="0"/>
        <v>0</v>
      </c>
      <c r="W11" s="245">
        <f>T11+U11+V11</f>
        <v>0</v>
      </c>
      <c r="X11" s="104"/>
      <c r="Y11" s="231"/>
      <c r="Z11" s="231"/>
      <c r="AA11" s="231"/>
      <c r="AB11" s="231"/>
      <c r="AC11" s="231"/>
      <c r="AD11" s="245">
        <f>AA11+AB11+AC11</f>
        <v>0</v>
      </c>
      <c r="AE11" s="104"/>
      <c r="AF11" s="231"/>
      <c r="AG11" s="231"/>
      <c r="AH11" s="231"/>
      <c r="AI11" s="231"/>
      <c r="AJ11" s="231"/>
      <c r="AK11" s="245">
        <f>AH11+AI11+AJ11</f>
        <v>0</v>
      </c>
    </row>
    <row r="12" spans="1:37" ht="13.5">
      <c r="A12" s="231">
        <v>3</v>
      </c>
      <c r="B12" s="246"/>
      <c r="C12" s="231"/>
      <c r="D12" s="231"/>
      <c r="E12" s="104"/>
      <c r="F12" s="231"/>
      <c r="G12" s="231"/>
      <c r="H12" s="104"/>
      <c r="I12" s="104"/>
      <c r="J12" s="104"/>
      <c r="K12" s="245">
        <f>H12+I12+J12</f>
        <v>0</v>
      </c>
      <c r="L12" s="104"/>
      <c r="M12" s="231"/>
      <c r="N12" s="231"/>
      <c r="O12" s="231"/>
      <c r="P12" s="231"/>
      <c r="Q12" s="231"/>
      <c r="R12" s="245">
        <f>O12+P12+Q12</f>
        <v>0</v>
      </c>
      <c r="S12" s="245">
        <f>E12-L12</f>
        <v>0</v>
      </c>
      <c r="T12" s="245">
        <f t="shared" si="0"/>
        <v>0</v>
      </c>
      <c r="U12" s="245">
        <f t="shared" si="0"/>
        <v>0</v>
      </c>
      <c r="V12" s="245">
        <f t="shared" si="0"/>
        <v>0</v>
      </c>
      <c r="W12" s="245">
        <f>T12+U12+V12</f>
        <v>0</v>
      </c>
      <c r="X12" s="104"/>
      <c r="Y12" s="231"/>
      <c r="Z12" s="231"/>
      <c r="AA12" s="231"/>
      <c r="AB12" s="231"/>
      <c r="AC12" s="231"/>
      <c r="AD12" s="245">
        <f>AA12+AB12+AC12</f>
        <v>0</v>
      </c>
      <c r="AE12" s="104"/>
      <c r="AF12" s="231"/>
      <c r="AG12" s="231"/>
      <c r="AH12" s="231"/>
      <c r="AI12" s="231"/>
      <c r="AJ12" s="231"/>
      <c r="AK12" s="245">
        <f>AH12+AI12+AJ12</f>
        <v>0</v>
      </c>
    </row>
    <row r="13" spans="1:37" s="248" customFormat="1" ht="14.25">
      <c r="A13" s="243"/>
      <c r="B13" s="251" t="s">
        <v>267</v>
      </c>
      <c r="C13" s="247" t="s">
        <v>1</v>
      </c>
      <c r="D13" s="247" t="s">
        <v>1</v>
      </c>
      <c r="E13" s="247">
        <f>SUM(E10:E12)</f>
        <v>0</v>
      </c>
      <c r="F13" s="247" t="s">
        <v>1</v>
      </c>
      <c r="G13" s="247" t="s">
        <v>1</v>
      </c>
      <c r="H13" s="247">
        <f aca="true" t="shared" si="1" ref="H13:W13">SUM(H10:H12)</f>
        <v>0</v>
      </c>
      <c r="I13" s="247">
        <f t="shared" si="1"/>
        <v>0</v>
      </c>
      <c r="J13" s="247">
        <f t="shared" si="1"/>
        <v>0</v>
      </c>
      <c r="K13" s="247">
        <f t="shared" si="1"/>
        <v>0</v>
      </c>
      <c r="L13" s="247">
        <f>SUM(L10:L12)</f>
        <v>0</v>
      </c>
      <c r="M13" s="247" t="s">
        <v>1</v>
      </c>
      <c r="N13" s="247" t="s">
        <v>1</v>
      </c>
      <c r="O13" s="247">
        <f t="shared" si="1"/>
        <v>0</v>
      </c>
      <c r="P13" s="247">
        <f>SUM(P10:P12)</f>
        <v>0</v>
      </c>
      <c r="Q13" s="247">
        <f t="shared" si="1"/>
        <v>0</v>
      </c>
      <c r="R13" s="247">
        <f t="shared" si="1"/>
        <v>0</v>
      </c>
      <c r="S13" s="247">
        <f t="shared" si="1"/>
        <v>0</v>
      </c>
      <c r="T13" s="247">
        <f t="shared" si="1"/>
        <v>0</v>
      </c>
      <c r="U13" s="247">
        <f t="shared" si="1"/>
        <v>0</v>
      </c>
      <c r="V13" s="247">
        <f t="shared" si="1"/>
        <v>0</v>
      </c>
      <c r="W13" s="247">
        <f t="shared" si="1"/>
        <v>0</v>
      </c>
      <c r="X13" s="247">
        <f>SUM(X10:X12)</f>
        <v>0</v>
      </c>
      <c r="Y13" s="247" t="s">
        <v>1</v>
      </c>
      <c r="Z13" s="247" t="s">
        <v>1</v>
      </c>
      <c r="AA13" s="247">
        <f aca="true" t="shared" si="2" ref="AA13:AK13">SUM(AA10:AA12)</f>
        <v>0</v>
      </c>
      <c r="AB13" s="247">
        <f t="shared" si="2"/>
        <v>0</v>
      </c>
      <c r="AC13" s="247">
        <f t="shared" si="2"/>
        <v>0</v>
      </c>
      <c r="AD13" s="247">
        <f t="shared" si="2"/>
        <v>0</v>
      </c>
      <c r="AE13" s="247">
        <f>SUM(AE10:AE12)</f>
        <v>0</v>
      </c>
      <c r="AF13" s="247" t="s">
        <v>1</v>
      </c>
      <c r="AG13" s="247" t="s">
        <v>1</v>
      </c>
      <c r="AH13" s="247">
        <f t="shared" si="2"/>
        <v>0</v>
      </c>
      <c r="AI13" s="247">
        <f t="shared" si="2"/>
        <v>0</v>
      </c>
      <c r="AJ13" s="247">
        <f t="shared" si="2"/>
        <v>0</v>
      </c>
      <c r="AK13" s="247">
        <f t="shared" si="2"/>
        <v>0</v>
      </c>
    </row>
    <row r="14" spans="1:37" ht="13.5">
      <c r="A14" s="231"/>
      <c r="B14" s="205"/>
      <c r="C14" s="245"/>
      <c r="D14" s="245"/>
      <c r="E14" s="205"/>
      <c r="F14" s="245"/>
      <c r="G14" s="245"/>
      <c r="H14" s="245"/>
      <c r="I14" s="245"/>
      <c r="J14" s="245"/>
      <c r="K14" s="245"/>
      <c r="L14" s="205"/>
      <c r="M14" s="245"/>
      <c r="N14" s="245"/>
      <c r="O14" s="245"/>
      <c r="P14" s="245"/>
      <c r="Q14" s="245"/>
      <c r="R14" s="205"/>
      <c r="S14" s="245"/>
      <c r="T14" s="205"/>
      <c r="U14" s="245"/>
      <c r="V14" s="109"/>
      <c r="W14" s="109"/>
      <c r="X14" s="109"/>
      <c r="Y14" s="245"/>
      <c r="Z14" s="245"/>
      <c r="AA14" s="109"/>
      <c r="AB14" s="109"/>
      <c r="AC14" s="109"/>
      <c r="AD14" s="109"/>
      <c r="AE14" s="109"/>
      <c r="AF14" s="245"/>
      <c r="AG14" s="245"/>
      <c r="AH14" s="109"/>
      <c r="AI14" s="109"/>
      <c r="AJ14" s="109"/>
      <c r="AK14" s="109"/>
    </row>
    <row r="15" spans="1:37" ht="40.5">
      <c r="A15" s="243" t="s">
        <v>3</v>
      </c>
      <c r="B15" s="244" t="s">
        <v>488</v>
      </c>
      <c r="C15" s="245"/>
      <c r="D15" s="245"/>
      <c r="E15" s="244"/>
      <c r="F15" s="245"/>
      <c r="G15" s="245"/>
      <c r="H15" s="245"/>
      <c r="I15" s="245"/>
      <c r="J15" s="245"/>
      <c r="K15" s="245"/>
      <c r="L15" s="244"/>
      <c r="M15" s="245"/>
      <c r="N15" s="245"/>
      <c r="O15" s="245"/>
      <c r="P15" s="245"/>
      <c r="Q15" s="245"/>
      <c r="R15" s="244"/>
      <c r="S15" s="245"/>
      <c r="T15" s="244"/>
      <c r="U15" s="245"/>
      <c r="V15" s="109"/>
      <c r="W15" s="109"/>
      <c r="X15" s="109"/>
      <c r="Y15" s="245"/>
      <c r="Z15" s="245"/>
      <c r="AA15" s="109"/>
      <c r="AB15" s="109"/>
      <c r="AC15" s="109"/>
      <c r="AD15" s="109"/>
      <c r="AE15" s="109"/>
      <c r="AF15" s="245"/>
      <c r="AG15" s="245"/>
      <c r="AH15" s="109"/>
      <c r="AI15" s="109"/>
      <c r="AJ15" s="109"/>
      <c r="AK15" s="109"/>
    </row>
    <row r="16" spans="1:37" ht="13.5">
      <c r="A16" s="231"/>
      <c r="B16" s="205" t="s">
        <v>125</v>
      </c>
      <c r="C16" s="245"/>
      <c r="D16" s="245"/>
      <c r="E16" s="205"/>
      <c r="F16" s="245"/>
      <c r="G16" s="245"/>
      <c r="H16" s="245"/>
      <c r="I16" s="245"/>
      <c r="J16" s="245"/>
      <c r="K16" s="245"/>
      <c r="L16" s="205"/>
      <c r="M16" s="245"/>
      <c r="N16" s="245"/>
      <c r="O16" s="245"/>
      <c r="P16" s="245"/>
      <c r="Q16" s="245"/>
      <c r="R16" s="205"/>
      <c r="S16" s="245"/>
      <c r="T16" s="205"/>
      <c r="U16" s="245"/>
      <c r="V16" s="109"/>
      <c r="W16" s="109"/>
      <c r="X16" s="109"/>
      <c r="Y16" s="245"/>
      <c r="Z16" s="245"/>
      <c r="AA16" s="109"/>
      <c r="AB16" s="109"/>
      <c r="AC16" s="109"/>
      <c r="AD16" s="109"/>
      <c r="AE16" s="109"/>
      <c r="AF16" s="245"/>
      <c r="AG16" s="245"/>
      <c r="AH16" s="109"/>
      <c r="AI16" s="109"/>
      <c r="AJ16" s="109"/>
      <c r="AK16" s="109"/>
    </row>
    <row r="17" spans="1:37" ht="13.5">
      <c r="A17" s="231"/>
      <c r="B17" s="205" t="s">
        <v>230</v>
      </c>
      <c r="C17" s="245"/>
      <c r="D17" s="245"/>
      <c r="E17" s="205"/>
      <c r="F17" s="245"/>
      <c r="G17" s="245"/>
      <c r="H17" s="205"/>
      <c r="I17" s="205"/>
      <c r="J17" s="205"/>
      <c r="K17" s="205"/>
      <c r="L17" s="205"/>
      <c r="M17" s="245"/>
      <c r="N17" s="245"/>
      <c r="O17" s="205"/>
      <c r="P17" s="205"/>
      <c r="Q17" s="205"/>
      <c r="R17" s="205"/>
      <c r="S17" s="205"/>
      <c r="T17" s="205"/>
      <c r="U17" s="205"/>
      <c r="V17" s="109"/>
      <c r="W17" s="109"/>
      <c r="X17" s="109"/>
      <c r="Y17" s="245"/>
      <c r="Z17" s="245"/>
      <c r="AA17" s="109"/>
      <c r="AB17" s="109"/>
      <c r="AC17" s="109"/>
      <c r="AD17" s="109"/>
      <c r="AE17" s="109"/>
      <c r="AF17" s="245"/>
      <c r="AG17" s="245"/>
      <c r="AH17" s="109"/>
      <c r="AI17" s="109"/>
      <c r="AJ17" s="109"/>
      <c r="AK17" s="109"/>
    </row>
    <row r="18" spans="1:37" ht="13.5">
      <c r="A18" s="231"/>
      <c r="B18" s="205" t="s">
        <v>231</v>
      </c>
      <c r="C18" s="245"/>
      <c r="D18" s="245"/>
      <c r="E18" s="205"/>
      <c r="F18" s="245"/>
      <c r="G18" s="245"/>
      <c r="H18" s="205"/>
      <c r="I18" s="205"/>
      <c r="J18" s="205"/>
      <c r="K18" s="205"/>
      <c r="L18" s="205"/>
      <c r="M18" s="245"/>
      <c r="N18" s="245"/>
      <c r="O18" s="205"/>
      <c r="P18" s="205"/>
      <c r="Q18" s="205"/>
      <c r="R18" s="205"/>
      <c r="S18" s="205"/>
      <c r="T18" s="205"/>
      <c r="U18" s="205"/>
      <c r="V18" s="109"/>
      <c r="W18" s="109"/>
      <c r="X18" s="109"/>
      <c r="Y18" s="245"/>
      <c r="Z18" s="245"/>
      <c r="AA18" s="109"/>
      <c r="AB18" s="109"/>
      <c r="AC18" s="109"/>
      <c r="AD18" s="109"/>
      <c r="AE18" s="109"/>
      <c r="AF18" s="245"/>
      <c r="AG18" s="245"/>
      <c r="AH18" s="109"/>
      <c r="AI18" s="109"/>
      <c r="AJ18" s="109"/>
      <c r="AK18" s="109"/>
    </row>
    <row r="19" spans="1:37" ht="13.5">
      <c r="A19" s="231">
        <v>1</v>
      </c>
      <c r="B19" s="104"/>
      <c r="C19" s="231"/>
      <c r="D19" s="231"/>
      <c r="E19" s="104"/>
      <c r="F19" s="231"/>
      <c r="G19" s="231"/>
      <c r="H19" s="104"/>
      <c r="I19" s="104"/>
      <c r="J19" s="104"/>
      <c r="K19" s="245">
        <f>H19+I19+J19</f>
        <v>0</v>
      </c>
      <c r="L19" s="104"/>
      <c r="M19" s="231"/>
      <c r="N19" s="231"/>
      <c r="O19" s="231"/>
      <c r="P19" s="231"/>
      <c r="Q19" s="231"/>
      <c r="R19" s="245">
        <f>O19+P19+Q19</f>
        <v>0</v>
      </c>
      <c r="S19" s="245">
        <f>E19-L19</f>
        <v>0</v>
      </c>
      <c r="T19" s="245">
        <f aca="true" t="shared" si="3" ref="T19:V21">H19-O19</f>
        <v>0</v>
      </c>
      <c r="U19" s="245">
        <f t="shared" si="3"/>
        <v>0</v>
      </c>
      <c r="V19" s="245">
        <f t="shared" si="3"/>
        <v>0</v>
      </c>
      <c r="W19" s="245">
        <f>T19+U19+V19</f>
        <v>0</v>
      </c>
      <c r="X19" s="104"/>
      <c r="Y19" s="231"/>
      <c r="Z19" s="231"/>
      <c r="AA19" s="231"/>
      <c r="AB19" s="231"/>
      <c r="AC19" s="231"/>
      <c r="AD19" s="245">
        <f>AA19+AB19+AC19</f>
        <v>0</v>
      </c>
      <c r="AE19" s="104"/>
      <c r="AF19" s="231"/>
      <c r="AG19" s="231"/>
      <c r="AH19" s="231"/>
      <c r="AI19" s="231"/>
      <c r="AJ19" s="231"/>
      <c r="AK19" s="245">
        <f>AH19+AI19+AJ19</f>
        <v>0</v>
      </c>
    </row>
    <row r="20" spans="1:37" ht="13.5">
      <c r="A20" s="231">
        <v>2</v>
      </c>
      <c r="B20" s="104"/>
      <c r="C20" s="231"/>
      <c r="D20" s="231"/>
      <c r="E20" s="104"/>
      <c r="F20" s="231"/>
      <c r="G20" s="231"/>
      <c r="H20" s="104"/>
      <c r="I20" s="104"/>
      <c r="J20" s="104"/>
      <c r="K20" s="245">
        <f>H20+I20+J20</f>
        <v>0</v>
      </c>
      <c r="L20" s="104"/>
      <c r="M20" s="231"/>
      <c r="N20" s="231"/>
      <c r="O20" s="231"/>
      <c r="P20" s="231"/>
      <c r="Q20" s="231"/>
      <c r="R20" s="245">
        <f>O20+P20+Q20</f>
        <v>0</v>
      </c>
      <c r="S20" s="245">
        <f>E20-L20</f>
        <v>0</v>
      </c>
      <c r="T20" s="245">
        <f t="shared" si="3"/>
        <v>0</v>
      </c>
      <c r="U20" s="245">
        <f t="shared" si="3"/>
        <v>0</v>
      </c>
      <c r="V20" s="245">
        <f t="shared" si="3"/>
        <v>0</v>
      </c>
      <c r="W20" s="245">
        <f>T20+U20+V20</f>
        <v>0</v>
      </c>
      <c r="X20" s="104"/>
      <c r="Y20" s="231"/>
      <c r="Z20" s="231"/>
      <c r="AA20" s="231"/>
      <c r="AB20" s="231"/>
      <c r="AC20" s="231"/>
      <c r="AD20" s="245">
        <f>AA20+AB20+AC20</f>
        <v>0</v>
      </c>
      <c r="AE20" s="104"/>
      <c r="AF20" s="231"/>
      <c r="AG20" s="231"/>
      <c r="AH20" s="231"/>
      <c r="AI20" s="231"/>
      <c r="AJ20" s="231"/>
      <c r="AK20" s="245">
        <f>AH20+AI20+AJ20</f>
        <v>0</v>
      </c>
    </row>
    <row r="21" spans="1:37" ht="13.5">
      <c r="A21" s="231">
        <v>3</v>
      </c>
      <c r="B21" s="246"/>
      <c r="C21" s="231"/>
      <c r="D21" s="231"/>
      <c r="E21" s="104"/>
      <c r="F21" s="231"/>
      <c r="G21" s="231"/>
      <c r="H21" s="104"/>
      <c r="I21" s="104"/>
      <c r="J21" s="104"/>
      <c r="K21" s="245">
        <f>H21+I21+J21</f>
        <v>0</v>
      </c>
      <c r="L21" s="104"/>
      <c r="M21" s="231"/>
      <c r="N21" s="231"/>
      <c r="O21" s="231"/>
      <c r="P21" s="231"/>
      <c r="Q21" s="231"/>
      <c r="R21" s="245">
        <f>O21+P21+Q21</f>
        <v>0</v>
      </c>
      <c r="S21" s="245">
        <f>E21-L21</f>
        <v>0</v>
      </c>
      <c r="T21" s="245">
        <f t="shared" si="3"/>
        <v>0</v>
      </c>
      <c r="U21" s="245">
        <f t="shared" si="3"/>
        <v>0</v>
      </c>
      <c r="V21" s="245">
        <f t="shared" si="3"/>
        <v>0</v>
      </c>
      <c r="W21" s="245">
        <f>T21+U21+V21</f>
        <v>0</v>
      </c>
      <c r="X21" s="104"/>
      <c r="Y21" s="231"/>
      <c r="Z21" s="231"/>
      <c r="AA21" s="231"/>
      <c r="AB21" s="231"/>
      <c r="AC21" s="231"/>
      <c r="AD21" s="245">
        <f>AA21+AB21+AC21</f>
        <v>0</v>
      </c>
      <c r="AE21" s="104"/>
      <c r="AF21" s="231"/>
      <c r="AG21" s="231"/>
      <c r="AH21" s="231"/>
      <c r="AI21" s="231"/>
      <c r="AJ21" s="231"/>
      <c r="AK21" s="245">
        <f>AH21+AI21+AJ21</f>
        <v>0</v>
      </c>
    </row>
    <row r="22" spans="1:37" s="248" customFormat="1" ht="27">
      <c r="A22" s="243"/>
      <c r="B22" s="251" t="s">
        <v>232</v>
      </c>
      <c r="C22" s="247" t="s">
        <v>1</v>
      </c>
      <c r="D22" s="247" t="s">
        <v>1</v>
      </c>
      <c r="E22" s="247">
        <f>SUM(E19:E21)</f>
        <v>0</v>
      </c>
      <c r="F22" s="247" t="s">
        <v>1</v>
      </c>
      <c r="G22" s="247" t="s">
        <v>1</v>
      </c>
      <c r="H22" s="247">
        <f aca="true" t="shared" si="4" ref="H22:Q22">SUM(H19:H21)</f>
        <v>0</v>
      </c>
      <c r="I22" s="247">
        <f t="shared" si="4"/>
        <v>0</v>
      </c>
      <c r="J22" s="247">
        <f t="shared" si="4"/>
        <v>0</v>
      </c>
      <c r="K22" s="247">
        <f t="shared" si="4"/>
        <v>0</v>
      </c>
      <c r="L22" s="247">
        <f>SUM(L19:L21)</f>
        <v>0</v>
      </c>
      <c r="M22" s="247" t="s">
        <v>1</v>
      </c>
      <c r="N22" s="247" t="s">
        <v>1</v>
      </c>
      <c r="O22" s="247">
        <f t="shared" si="4"/>
        <v>0</v>
      </c>
      <c r="P22" s="247">
        <f>SUM(P19:P21)</f>
        <v>0</v>
      </c>
      <c r="Q22" s="247">
        <f t="shared" si="4"/>
        <v>0</v>
      </c>
      <c r="R22" s="247">
        <f aca="true" t="shared" si="5" ref="R22:W22">SUM(R19:R21)</f>
        <v>0</v>
      </c>
      <c r="S22" s="247">
        <f t="shared" si="5"/>
        <v>0</v>
      </c>
      <c r="T22" s="247">
        <f t="shared" si="5"/>
        <v>0</v>
      </c>
      <c r="U22" s="247">
        <f t="shared" si="5"/>
        <v>0</v>
      </c>
      <c r="V22" s="247">
        <f t="shared" si="5"/>
        <v>0</v>
      </c>
      <c r="W22" s="247">
        <f t="shared" si="5"/>
        <v>0</v>
      </c>
      <c r="X22" s="247">
        <f>SUM(X19:X21)</f>
        <v>0</v>
      </c>
      <c r="Y22" s="247" t="s">
        <v>1</v>
      </c>
      <c r="Z22" s="247" t="s">
        <v>1</v>
      </c>
      <c r="AA22" s="247">
        <f aca="true" t="shared" si="6" ref="AA22:AK22">SUM(AA19:AA21)</f>
        <v>0</v>
      </c>
      <c r="AB22" s="247">
        <f t="shared" si="6"/>
        <v>0</v>
      </c>
      <c r="AC22" s="247">
        <f t="shared" si="6"/>
        <v>0</v>
      </c>
      <c r="AD22" s="247">
        <f t="shared" si="6"/>
        <v>0</v>
      </c>
      <c r="AE22" s="247">
        <f>SUM(AE19:AE21)</f>
        <v>0</v>
      </c>
      <c r="AF22" s="247" t="s">
        <v>1</v>
      </c>
      <c r="AG22" s="247" t="s">
        <v>1</v>
      </c>
      <c r="AH22" s="247">
        <f t="shared" si="6"/>
        <v>0</v>
      </c>
      <c r="AI22" s="247">
        <f t="shared" si="6"/>
        <v>0</v>
      </c>
      <c r="AJ22" s="247">
        <f t="shared" si="6"/>
        <v>0</v>
      </c>
      <c r="AK22" s="247">
        <f t="shared" si="6"/>
        <v>0</v>
      </c>
    </row>
    <row r="23" spans="1:37" ht="13.5">
      <c r="A23" s="231"/>
      <c r="B23" s="205" t="s">
        <v>231</v>
      </c>
      <c r="C23" s="245"/>
      <c r="D23" s="245"/>
      <c r="E23" s="205"/>
      <c r="F23" s="245"/>
      <c r="G23" s="245"/>
      <c r="H23" s="205"/>
      <c r="I23" s="205"/>
      <c r="J23" s="205"/>
      <c r="K23" s="205"/>
      <c r="L23" s="205"/>
      <c r="M23" s="245"/>
      <c r="N23" s="245"/>
      <c r="O23" s="205"/>
      <c r="P23" s="205"/>
      <c r="Q23" s="205"/>
      <c r="R23" s="205"/>
      <c r="S23" s="205"/>
      <c r="T23" s="205"/>
      <c r="U23" s="205"/>
      <c r="V23" s="109"/>
      <c r="W23" s="109"/>
      <c r="X23" s="109"/>
      <c r="Y23" s="245"/>
      <c r="Z23" s="245"/>
      <c r="AA23" s="109"/>
      <c r="AB23" s="109"/>
      <c r="AC23" s="109"/>
      <c r="AD23" s="109"/>
      <c r="AE23" s="109"/>
      <c r="AF23" s="245"/>
      <c r="AG23" s="245"/>
      <c r="AH23" s="109"/>
      <c r="AI23" s="109"/>
      <c r="AJ23" s="109"/>
      <c r="AK23" s="109"/>
    </row>
    <row r="24" spans="1:37" ht="13.5">
      <c r="A24" s="231">
        <v>1</v>
      </c>
      <c r="B24" s="104"/>
      <c r="C24" s="231"/>
      <c r="D24" s="231"/>
      <c r="E24" s="104"/>
      <c r="F24" s="231"/>
      <c r="G24" s="231"/>
      <c r="H24" s="104"/>
      <c r="I24" s="104"/>
      <c r="J24" s="104"/>
      <c r="K24" s="245">
        <f>H24+I24+J24</f>
        <v>0</v>
      </c>
      <c r="L24" s="104"/>
      <c r="M24" s="231"/>
      <c r="N24" s="231"/>
      <c r="O24" s="231"/>
      <c r="P24" s="231"/>
      <c r="Q24" s="231"/>
      <c r="R24" s="245">
        <f>O24+P24+Q24</f>
        <v>0</v>
      </c>
      <c r="S24" s="245">
        <f>E24-L24</f>
        <v>0</v>
      </c>
      <c r="T24" s="245">
        <f aca="true" t="shared" si="7" ref="T24:V26">H24-O24</f>
        <v>0</v>
      </c>
      <c r="U24" s="245">
        <f t="shared" si="7"/>
        <v>0</v>
      </c>
      <c r="V24" s="245">
        <f t="shared" si="7"/>
        <v>0</v>
      </c>
      <c r="W24" s="245">
        <f>T24+U24+V24</f>
        <v>0</v>
      </c>
      <c r="X24" s="104"/>
      <c r="Y24" s="231"/>
      <c r="Z24" s="231"/>
      <c r="AA24" s="231"/>
      <c r="AB24" s="231"/>
      <c r="AC24" s="231"/>
      <c r="AD24" s="245">
        <f>AA24+AB24+AC24</f>
        <v>0</v>
      </c>
      <c r="AE24" s="104"/>
      <c r="AF24" s="231"/>
      <c r="AG24" s="231"/>
      <c r="AH24" s="231"/>
      <c r="AI24" s="231"/>
      <c r="AJ24" s="231"/>
      <c r="AK24" s="245">
        <f>AH24+AI24+AJ24</f>
        <v>0</v>
      </c>
    </row>
    <row r="25" spans="1:37" ht="13.5">
      <c r="A25" s="231">
        <v>2</v>
      </c>
      <c r="B25" s="104"/>
      <c r="C25" s="231"/>
      <c r="D25" s="231"/>
      <c r="E25" s="104"/>
      <c r="F25" s="231"/>
      <c r="G25" s="231"/>
      <c r="H25" s="104"/>
      <c r="I25" s="104"/>
      <c r="J25" s="104"/>
      <c r="K25" s="245">
        <f>H25+I25+J25</f>
        <v>0</v>
      </c>
      <c r="L25" s="104"/>
      <c r="M25" s="231"/>
      <c r="N25" s="231"/>
      <c r="O25" s="231"/>
      <c r="P25" s="231"/>
      <c r="Q25" s="231"/>
      <c r="R25" s="245">
        <f>O25+P25+Q25</f>
        <v>0</v>
      </c>
      <c r="S25" s="245">
        <f>E25-L25</f>
        <v>0</v>
      </c>
      <c r="T25" s="245">
        <f t="shared" si="7"/>
        <v>0</v>
      </c>
      <c r="U25" s="245">
        <f t="shared" si="7"/>
        <v>0</v>
      </c>
      <c r="V25" s="245">
        <f t="shared" si="7"/>
        <v>0</v>
      </c>
      <c r="W25" s="245">
        <f>T25+U25+V25</f>
        <v>0</v>
      </c>
      <c r="X25" s="104"/>
      <c r="Y25" s="231"/>
      <c r="Z25" s="231"/>
      <c r="AA25" s="231"/>
      <c r="AB25" s="231"/>
      <c r="AC25" s="231"/>
      <c r="AD25" s="245">
        <f>AA25+AB25+AC25</f>
        <v>0</v>
      </c>
      <c r="AE25" s="104"/>
      <c r="AF25" s="231"/>
      <c r="AG25" s="231"/>
      <c r="AH25" s="231"/>
      <c r="AI25" s="231"/>
      <c r="AJ25" s="231"/>
      <c r="AK25" s="245">
        <f>AH25+AI25+AJ25</f>
        <v>0</v>
      </c>
    </row>
    <row r="26" spans="1:37" ht="13.5">
      <c r="A26" s="231">
        <v>3</v>
      </c>
      <c r="B26" s="246"/>
      <c r="C26" s="231"/>
      <c r="D26" s="231"/>
      <c r="E26" s="104"/>
      <c r="F26" s="231"/>
      <c r="G26" s="231"/>
      <c r="H26" s="104"/>
      <c r="I26" s="104"/>
      <c r="J26" s="104"/>
      <c r="K26" s="245">
        <f>H26+I26+J26</f>
        <v>0</v>
      </c>
      <c r="L26" s="104"/>
      <c r="M26" s="231"/>
      <c r="N26" s="231"/>
      <c r="O26" s="231"/>
      <c r="P26" s="231"/>
      <c r="Q26" s="231"/>
      <c r="R26" s="245">
        <f>O26+P26+Q26</f>
        <v>0</v>
      </c>
      <c r="S26" s="245">
        <f>E26-L26</f>
        <v>0</v>
      </c>
      <c r="T26" s="245">
        <f t="shared" si="7"/>
        <v>0</v>
      </c>
      <c r="U26" s="245">
        <f t="shared" si="7"/>
        <v>0</v>
      </c>
      <c r="V26" s="245">
        <f t="shared" si="7"/>
        <v>0</v>
      </c>
      <c r="W26" s="245">
        <f>T26+U26+V26</f>
        <v>0</v>
      </c>
      <c r="X26" s="104"/>
      <c r="Y26" s="231"/>
      <c r="Z26" s="231"/>
      <c r="AA26" s="231"/>
      <c r="AB26" s="231"/>
      <c r="AC26" s="231"/>
      <c r="AD26" s="245">
        <f>AA26+AB26+AC26</f>
        <v>0</v>
      </c>
      <c r="AE26" s="104"/>
      <c r="AF26" s="231"/>
      <c r="AG26" s="231"/>
      <c r="AH26" s="231"/>
      <c r="AI26" s="231"/>
      <c r="AJ26" s="231"/>
      <c r="AK26" s="245">
        <f>AH26+AI26+AJ26</f>
        <v>0</v>
      </c>
    </row>
    <row r="27" spans="1:37" s="248" customFormat="1" ht="27">
      <c r="A27" s="243"/>
      <c r="B27" s="251" t="s">
        <v>232</v>
      </c>
      <c r="C27" s="247" t="s">
        <v>1</v>
      </c>
      <c r="D27" s="247" t="s">
        <v>1</v>
      </c>
      <c r="E27" s="247">
        <f>SUM(E24:E26)</f>
        <v>0</v>
      </c>
      <c r="F27" s="247" t="s">
        <v>1</v>
      </c>
      <c r="G27" s="247" t="s">
        <v>1</v>
      </c>
      <c r="H27" s="247">
        <f aca="true" t="shared" si="8" ref="H27:Q27">SUM(H24:H26)</f>
        <v>0</v>
      </c>
      <c r="I27" s="247">
        <f t="shared" si="8"/>
        <v>0</v>
      </c>
      <c r="J27" s="247">
        <f t="shared" si="8"/>
        <v>0</v>
      </c>
      <c r="K27" s="247">
        <f t="shared" si="8"/>
        <v>0</v>
      </c>
      <c r="L27" s="247">
        <f>SUM(L24:L26)</f>
        <v>0</v>
      </c>
      <c r="M27" s="247" t="s">
        <v>1</v>
      </c>
      <c r="N27" s="247" t="s">
        <v>1</v>
      </c>
      <c r="O27" s="247">
        <f t="shared" si="8"/>
        <v>0</v>
      </c>
      <c r="P27" s="247">
        <f>SUM(P24:P26)</f>
        <v>0</v>
      </c>
      <c r="Q27" s="247">
        <f t="shared" si="8"/>
        <v>0</v>
      </c>
      <c r="R27" s="247">
        <f aca="true" t="shared" si="9" ref="R27:W27">SUM(R24:R26)</f>
        <v>0</v>
      </c>
      <c r="S27" s="247">
        <f t="shared" si="9"/>
        <v>0</v>
      </c>
      <c r="T27" s="247">
        <f t="shared" si="9"/>
        <v>0</v>
      </c>
      <c r="U27" s="247">
        <f t="shared" si="9"/>
        <v>0</v>
      </c>
      <c r="V27" s="247">
        <f t="shared" si="9"/>
        <v>0</v>
      </c>
      <c r="W27" s="247">
        <f t="shared" si="9"/>
        <v>0</v>
      </c>
      <c r="X27" s="247">
        <f>SUM(X24:X26)</f>
        <v>0</v>
      </c>
      <c r="Y27" s="247" t="s">
        <v>1</v>
      </c>
      <c r="Z27" s="247" t="s">
        <v>1</v>
      </c>
      <c r="AA27" s="247">
        <f aca="true" t="shared" si="10" ref="AA27:AK27">SUM(AA24:AA26)</f>
        <v>0</v>
      </c>
      <c r="AB27" s="247">
        <f t="shared" si="10"/>
        <v>0</v>
      </c>
      <c r="AC27" s="247">
        <f t="shared" si="10"/>
        <v>0</v>
      </c>
      <c r="AD27" s="247">
        <f t="shared" si="10"/>
        <v>0</v>
      </c>
      <c r="AE27" s="247">
        <f>SUM(AE24:AE26)</f>
        <v>0</v>
      </c>
      <c r="AF27" s="247" t="s">
        <v>1</v>
      </c>
      <c r="AG27" s="247" t="s">
        <v>1</v>
      </c>
      <c r="AH27" s="247">
        <f t="shared" si="10"/>
        <v>0</v>
      </c>
      <c r="AI27" s="247">
        <f t="shared" si="10"/>
        <v>0</v>
      </c>
      <c r="AJ27" s="247">
        <f t="shared" si="10"/>
        <v>0</v>
      </c>
      <c r="AK27" s="247">
        <f t="shared" si="10"/>
        <v>0</v>
      </c>
    </row>
    <row r="28" spans="1:37" s="248" customFormat="1" ht="27">
      <c r="A28" s="243"/>
      <c r="B28" s="251" t="s">
        <v>264</v>
      </c>
      <c r="C28" s="247" t="s">
        <v>1</v>
      </c>
      <c r="D28" s="247" t="s">
        <v>1</v>
      </c>
      <c r="E28" s="247">
        <f>E22+E27</f>
        <v>0</v>
      </c>
      <c r="F28" s="247" t="s">
        <v>1</v>
      </c>
      <c r="G28" s="247" t="s">
        <v>1</v>
      </c>
      <c r="H28" s="247">
        <f aca="true" t="shared" si="11" ref="H28:Q28">H22+H27</f>
        <v>0</v>
      </c>
      <c r="I28" s="247">
        <f t="shared" si="11"/>
        <v>0</v>
      </c>
      <c r="J28" s="247">
        <f t="shared" si="11"/>
        <v>0</v>
      </c>
      <c r="K28" s="247">
        <f t="shared" si="11"/>
        <v>0</v>
      </c>
      <c r="L28" s="247">
        <f>L22+L27</f>
        <v>0</v>
      </c>
      <c r="M28" s="247" t="s">
        <v>1</v>
      </c>
      <c r="N28" s="247" t="s">
        <v>1</v>
      </c>
      <c r="O28" s="247">
        <f t="shared" si="11"/>
        <v>0</v>
      </c>
      <c r="P28" s="247">
        <f>P22+P27</f>
        <v>0</v>
      </c>
      <c r="Q28" s="247">
        <f t="shared" si="11"/>
        <v>0</v>
      </c>
      <c r="R28" s="247">
        <f aca="true" t="shared" si="12" ref="R28:W28">R22+R27</f>
        <v>0</v>
      </c>
      <c r="S28" s="247">
        <f t="shared" si="12"/>
        <v>0</v>
      </c>
      <c r="T28" s="247">
        <f t="shared" si="12"/>
        <v>0</v>
      </c>
      <c r="U28" s="247">
        <f t="shared" si="12"/>
        <v>0</v>
      </c>
      <c r="V28" s="247">
        <f t="shared" si="12"/>
        <v>0</v>
      </c>
      <c r="W28" s="247">
        <f t="shared" si="12"/>
        <v>0</v>
      </c>
      <c r="X28" s="247">
        <f>X22+X27</f>
        <v>0</v>
      </c>
      <c r="Y28" s="247" t="s">
        <v>1</v>
      </c>
      <c r="Z28" s="247" t="s">
        <v>1</v>
      </c>
      <c r="AA28" s="247">
        <f aca="true" t="shared" si="13" ref="AA28:AK28">AA22+AA27</f>
        <v>0</v>
      </c>
      <c r="AB28" s="247">
        <f t="shared" si="13"/>
        <v>0</v>
      </c>
      <c r="AC28" s="247">
        <f t="shared" si="13"/>
        <v>0</v>
      </c>
      <c r="AD28" s="247">
        <f t="shared" si="13"/>
        <v>0</v>
      </c>
      <c r="AE28" s="247">
        <f>AE22+AE27</f>
        <v>0</v>
      </c>
      <c r="AF28" s="247" t="s">
        <v>1</v>
      </c>
      <c r="AG28" s="247" t="s">
        <v>1</v>
      </c>
      <c r="AH28" s="247">
        <f t="shared" si="13"/>
        <v>0</v>
      </c>
      <c r="AI28" s="247">
        <f t="shared" si="13"/>
        <v>0</v>
      </c>
      <c r="AJ28" s="247">
        <f t="shared" si="13"/>
        <v>0</v>
      </c>
      <c r="AK28" s="247">
        <f t="shared" si="13"/>
        <v>0</v>
      </c>
    </row>
    <row r="29" spans="1:37" ht="13.5">
      <c r="A29" s="231"/>
      <c r="B29" s="246"/>
      <c r="C29" s="245"/>
      <c r="D29" s="245"/>
      <c r="E29" s="246"/>
      <c r="F29" s="245"/>
      <c r="G29" s="245"/>
      <c r="H29" s="245"/>
      <c r="I29" s="245"/>
      <c r="J29" s="245"/>
      <c r="K29" s="245"/>
      <c r="L29" s="246"/>
      <c r="M29" s="245"/>
      <c r="N29" s="245"/>
      <c r="O29" s="245"/>
      <c r="P29" s="245"/>
      <c r="Q29" s="245"/>
      <c r="R29" s="246"/>
      <c r="S29" s="245"/>
      <c r="T29" s="246"/>
      <c r="U29" s="245"/>
      <c r="V29" s="109"/>
      <c r="W29" s="109"/>
      <c r="X29" s="109"/>
      <c r="Y29" s="245"/>
      <c r="Z29" s="245"/>
      <c r="AA29" s="109"/>
      <c r="AB29" s="109"/>
      <c r="AC29" s="109"/>
      <c r="AD29" s="109"/>
      <c r="AE29" s="109"/>
      <c r="AF29" s="245"/>
      <c r="AG29" s="245"/>
      <c r="AH29" s="109"/>
      <c r="AI29" s="109"/>
      <c r="AJ29" s="109"/>
      <c r="AK29" s="109"/>
    </row>
    <row r="30" spans="1:37" ht="13.5">
      <c r="A30" s="231"/>
      <c r="B30" s="104"/>
      <c r="C30" s="245"/>
      <c r="D30" s="245"/>
      <c r="E30" s="104"/>
      <c r="F30" s="245"/>
      <c r="G30" s="245"/>
      <c r="H30" s="245"/>
      <c r="I30" s="245"/>
      <c r="J30" s="245"/>
      <c r="K30" s="245"/>
      <c r="L30" s="104"/>
      <c r="M30" s="245"/>
      <c r="N30" s="245"/>
      <c r="O30" s="245"/>
      <c r="P30" s="245"/>
      <c r="Q30" s="245"/>
      <c r="R30" s="104"/>
      <c r="S30" s="245"/>
      <c r="T30" s="104"/>
      <c r="U30" s="245"/>
      <c r="V30" s="109"/>
      <c r="W30" s="109"/>
      <c r="X30" s="109"/>
      <c r="Y30" s="245"/>
      <c r="Z30" s="245"/>
      <c r="AA30" s="109"/>
      <c r="AB30" s="109"/>
      <c r="AC30" s="109"/>
      <c r="AD30" s="109"/>
      <c r="AE30" s="109"/>
      <c r="AF30" s="245"/>
      <c r="AG30" s="245"/>
      <c r="AH30" s="109"/>
      <c r="AI30" s="109"/>
      <c r="AJ30" s="109"/>
      <c r="AK30" s="109"/>
    </row>
    <row r="31" spans="1:37" ht="54">
      <c r="A31" s="243" t="s">
        <v>4</v>
      </c>
      <c r="B31" s="244" t="s">
        <v>425</v>
      </c>
      <c r="C31" s="245"/>
      <c r="D31" s="245"/>
      <c r="E31" s="244"/>
      <c r="F31" s="245"/>
      <c r="G31" s="245"/>
      <c r="H31" s="245"/>
      <c r="I31" s="245"/>
      <c r="J31" s="245"/>
      <c r="K31" s="245"/>
      <c r="L31" s="244"/>
      <c r="M31" s="245"/>
      <c r="N31" s="245"/>
      <c r="O31" s="245"/>
      <c r="P31" s="245"/>
      <c r="Q31" s="245"/>
      <c r="R31" s="244"/>
      <c r="S31" s="245"/>
      <c r="T31" s="244"/>
      <c r="U31" s="245"/>
      <c r="V31" s="109"/>
      <c r="W31" s="109"/>
      <c r="X31" s="109"/>
      <c r="Y31" s="245"/>
      <c r="Z31" s="245"/>
      <c r="AA31" s="109"/>
      <c r="AB31" s="109"/>
      <c r="AC31" s="109"/>
      <c r="AD31" s="109"/>
      <c r="AE31" s="109"/>
      <c r="AF31" s="245"/>
      <c r="AG31" s="245"/>
      <c r="AH31" s="109"/>
      <c r="AI31" s="109"/>
      <c r="AJ31" s="109"/>
      <c r="AK31" s="109"/>
    </row>
    <row r="32" spans="1:37" ht="13.5">
      <c r="A32" s="231"/>
      <c r="B32" s="205" t="s">
        <v>125</v>
      </c>
      <c r="C32" s="245"/>
      <c r="D32" s="245"/>
      <c r="E32" s="205"/>
      <c r="F32" s="245"/>
      <c r="G32" s="245"/>
      <c r="H32" s="245"/>
      <c r="I32" s="245"/>
      <c r="J32" s="245"/>
      <c r="K32" s="245"/>
      <c r="L32" s="205"/>
      <c r="M32" s="245"/>
      <c r="N32" s="245"/>
      <c r="O32" s="245"/>
      <c r="P32" s="245"/>
      <c r="Q32" s="245"/>
      <c r="R32" s="205"/>
      <c r="S32" s="245"/>
      <c r="T32" s="205"/>
      <c r="U32" s="245"/>
      <c r="V32" s="109"/>
      <c r="W32" s="109"/>
      <c r="X32" s="109"/>
      <c r="Y32" s="245"/>
      <c r="Z32" s="245"/>
      <c r="AA32" s="109"/>
      <c r="AB32" s="109"/>
      <c r="AC32" s="109"/>
      <c r="AD32" s="109"/>
      <c r="AE32" s="109"/>
      <c r="AF32" s="245"/>
      <c r="AG32" s="245"/>
      <c r="AH32" s="109"/>
      <c r="AI32" s="109"/>
      <c r="AJ32" s="109"/>
      <c r="AK32" s="109"/>
    </row>
    <row r="33" spans="1:37" ht="13.5">
      <c r="A33" s="231">
        <v>1</v>
      </c>
      <c r="B33" s="104"/>
      <c r="C33" s="245"/>
      <c r="D33" s="245" t="s">
        <v>1</v>
      </c>
      <c r="E33" s="104"/>
      <c r="F33" s="245" t="s">
        <v>1</v>
      </c>
      <c r="G33" s="245"/>
      <c r="H33" s="231"/>
      <c r="I33" s="231"/>
      <c r="J33" s="231"/>
      <c r="K33" s="245">
        <f>H33+I33+J33</f>
        <v>0</v>
      </c>
      <c r="L33" s="104"/>
      <c r="M33" s="245" t="s">
        <v>1</v>
      </c>
      <c r="N33" s="245"/>
      <c r="O33" s="231"/>
      <c r="P33" s="231"/>
      <c r="Q33" s="231"/>
      <c r="R33" s="245">
        <f>O33+P33+Q33</f>
        <v>0</v>
      </c>
      <c r="S33" s="245">
        <f>E33-L33</f>
        <v>0</v>
      </c>
      <c r="T33" s="245">
        <f aca="true" t="shared" si="14" ref="T33:V35">H33-O33</f>
        <v>0</v>
      </c>
      <c r="U33" s="245">
        <f t="shared" si="14"/>
        <v>0</v>
      </c>
      <c r="V33" s="245">
        <f t="shared" si="14"/>
        <v>0</v>
      </c>
      <c r="W33" s="245">
        <f>T33+U33+V33</f>
        <v>0</v>
      </c>
      <c r="X33" s="104"/>
      <c r="Y33" s="245" t="s">
        <v>1</v>
      </c>
      <c r="Z33" s="245"/>
      <c r="AA33" s="231"/>
      <c r="AB33" s="231"/>
      <c r="AC33" s="231"/>
      <c r="AD33" s="245">
        <f>AA33+AB33+AC33</f>
        <v>0</v>
      </c>
      <c r="AE33" s="104"/>
      <c r="AF33" s="245" t="s">
        <v>1</v>
      </c>
      <c r="AG33" s="245"/>
      <c r="AH33" s="231"/>
      <c r="AI33" s="231"/>
      <c r="AJ33" s="231"/>
      <c r="AK33" s="245">
        <f>AH33+AI33+AJ33</f>
        <v>0</v>
      </c>
    </row>
    <row r="34" spans="1:37" ht="13.5">
      <c r="A34" s="231">
        <v>2</v>
      </c>
      <c r="B34" s="104"/>
      <c r="C34" s="245"/>
      <c r="D34" s="245" t="s">
        <v>1</v>
      </c>
      <c r="E34" s="104"/>
      <c r="F34" s="245" t="s">
        <v>1</v>
      </c>
      <c r="G34" s="245"/>
      <c r="H34" s="231"/>
      <c r="I34" s="231"/>
      <c r="J34" s="231"/>
      <c r="K34" s="245">
        <f>H34+I34+J34</f>
        <v>0</v>
      </c>
      <c r="L34" s="104"/>
      <c r="M34" s="245" t="s">
        <v>1</v>
      </c>
      <c r="N34" s="245"/>
      <c r="O34" s="231"/>
      <c r="P34" s="231"/>
      <c r="Q34" s="231"/>
      <c r="R34" s="245">
        <f>O34+P34+Q34</f>
        <v>0</v>
      </c>
      <c r="S34" s="245">
        <f>E34-L34</f>
        <v>0</v>
      </c>
      <c r="T34" s="245">
        <f t="shared" si="14"/>
        <v>0</v>
      </c>
      <c r="U34" s="245">
        <f t="shared" si="14"/>
        <v>0</v>
      </c>
      <c r="V34" s="245">
        <f t="shared" si="14"/>
        <v>0</v>
      </c>
      <c r="W34" s="245">
        <f>T34+U34+V34</f>
        <v>0</v>
      </c>
      <c r="X34" s="104"/>
      <c r="Y34" s="245" t="s">
        <v>1</v>
      </c>
      <c r="Z34" s="245"/>
      <c r="AA34" s="231"/>
      <c r="AB34" s="231"/>
      <c r="AC34" s="231"/>
      <c r="AD34" s="245">
        <f>AA34+AB34+AC34</f>
        <v>0</v>
      </c>
      <c r="AE34" s="104"/>
      <c r="AF34" s="245" t="s">
        <v>1</v>
      </c>
      <c r="AG34" s="245"/>
      <c r="AH34" s="231"/>
      <c r="AI34" s="231"/>
      <c r="AJ34" s="231"/>
      <c r="AK34" s="245">
        <f>AH34+AI34+AJ34</f>
        <v>0</v>
      </c>
    </row>
    <row r="35" spans="1:37" ht="13.5">
      <c r="A35" s="231">
        <v>3</v>
      </c>
      <c r="B35" s="104"/>
      <c r="C35" s="245"/>
      <c r="D35" s="245" t="s">
        <v>1</v>
      </c>
      <c r="E35" s="104"/>
      <c r="F35" s="245" t="s">
        <v>1</v>
      </c>
      <c r="G35" s="245"/>
      <c r="H35" s="231"/>
      <c r="I35" s="231"/>
      <c r="J35" s="231"/>
      <c r="K35" s="245">
        <f>H35+I35+J35</f>
        <v>0</v>
      </c>
      <c r="L35" s="104"/>
      <c r="M35" s="245" t="s">
        <v>1</v>
      </c>
      <c r="N35" s="245"/>
      <c r="O35" s="231"/>
      <c r="P35" s="231"/>
      <c r="Q35" s="231"/>
      <c r="R35" s="245">
        <f>O35+P35+Q35</f>
        <v>0</v>
      </c>
      <c r="S35" s="245">
        <f>E35-L35</f>
        <v>0</v>
      </c>
      <c r="T35" s="245">
        <f t="shared" si="14"/>
        <v>0</v>
      </c>
      <c r="U35" s="245">
        <f t="shared" si="14"/>
        <v>0</v>
      </c>
      <c r="V35" s="245">
        <f t="shared" si="14"/>
        <v>0</v>
      </c>
      <c r="W35" s="245">
        <f>T35+U35+V35</f>
        <v>0</v>
      </c>
      <c r="X35" s="104"/>
      <c r="Y35" s="245" t="s">
        <v>1</v>
      </c>
      <c r="Z35" s="245"/>
      <c r="AA35" s="231"/>
      <c r="AB35" s="231"/>
      <c r="AC35" s="231"/>
      <c r="AD35" s="245">
        <f>AA35+AB35+AC35</f>
        <v>0</v>
      </c>
      <c r="AE35" s="104"/>
      <c r="AF35" s="245" t="s">
        <v>1</v>
      </c>
      <c r="AG35" s="245"/>
      <c r="AH35" s="231"/>
      <c r="AI35" s="231"/>
      <c r="AJ35" s="231"/>
      <c r="AK35" s="245">
        <f>AH35+AI35+AJ35</f>
        <v>0</v>
      </c>
    </row>
    <row r="36" spans="1:37" s="248" customFormat="1" ht="14.25">
      <c r="A36" s="243"/>
      <c r="B36" s="246" t="s">
        <v>112</v>
      </c>
      <c r="C36" s="247" t="s">
        <v>1</v>
      </c>
      <c r="D36" s="247" t="s">
        <v>1</v>
      </c>
      <c r="E36" s="247">
        <f>SUM(E33:E35)</f>
        <v>0</v>
      </c>
      <c r="F36" s="247" t="s">
        <v>1</v>
      </c>
      <c r="G36" s="247" t="s">
        <v>1</v>
      </c>
      <c r="H36" s="247">
        <f aca="true" t="shared" si="15" ref="H36:Q36">SUM(H33:H35)</f>
        <v>0</v>
      </c>
      <c r="I36" s="247">
        <f t="shared" si="15"/>
        <v>0</v>
      </c>
      <c r="J36" s="247">
        <f t="shared" si="15"/>
        <v>0</v>
      </c>
      <c r="K36" s="247">
        <f t="shared" si="15"/>
        <v>0</v>
      </c>
      <c r="L36" s="247">
        <f>SUM(L33:L35)</f>
        <v>0</v>
      </c>
      <c r="M36" s="247" t="s">
        <v>1</v>
      </c>
      <c r="N36" s="247" t="s">
        <v>1</v>
      </c>
      <c r="O36" s="247">
        <f t="shared" si="15"/>
        <v>0</v>
      </c>
      <c r="P36" s="247">
        <f>SUM(P33:P35)</f>
        <v>0</v>
      </c>
      <c r="Q36" s="247">
        <f t="shared" si="15"/>
        <v>0</v>
      </c>
      <c r="R36" s="247">
        <f aca="true" t="shared" si="16" ref="R36:W36">SUM(R33:R35)</f>
        <v>0</v>
      </c>
      <c r="S36" s="247">
        <f t="shared" si="16"/>
        <v>0</v>
      </c>
      <c r="T36" s="247">
        <f t="shared" si="16"/>
        <v>0</v>
      </c>
      <c r="U36" s="247">
        <f t="shared" si="16"/>
        <v>0</v>
      </c>
      <c r="V36" s="247">
        <f t="shared" si="16"/>
        <v>0</v>
      </c>
      <c r="W36" s="247">
        <f t="shared" si="16"/>
        <v>0</v>
      </c>
      <c r="X36" s="247">
        <f>SUM(X33:X35)</f>
        <v>0</v>
      </c>
      <c r="Y36" s="247" t="s">
        <v>1</v>
      </c>
      <c r="Z36" s="247" t="s">
        <v>1</v>
      </c>
      <c r="AA36" s="247">
        <f aca="true" t="shared" si="17" ref="AA36:AK36">SUM(AA33:AA35)</f>
        <v>0</v>
      </c>
      <c r="AB36" s="247">
        <f t="shared" si="17"/>
        <v>0</v>
      </c>
      <c r="AC36" s="247">
        <f t="shared" si="17"/>
        <v>0</v>
      </c>
      <c r="AD36" s="247">
        <f t="shared" si="17"/>
        <v>0</v>
      </c>
      <c r="AE36" s="247">
        <f>SUM(AE33:AE35)</f>
        <v>0</v>
      </c>
      <c r="AF36" s="247" t="s">
        <v>1</v>
      </c>
      <c r="AG36" s="247" t="s">
        <v>1</v>
      </c>
      <c r="AH36" s="247">
        <f t="shared" si="17"/>
        <v>0</v>
      </c>
      <c r="AI36" s="247">
        <f t="shared" si="17"/>
        <v>0</v>
      </c>
      <c r="AJ36" s="247">
        <f t="shared" si="17"/>
        <v>0</v>
      </c>
      <c r="AK36" s="247">
        <f t="shared" si="17"/>
        <v>0</v>
      </c>
    </row>
    <row r="37" spans="1:37" ht="13.5">
      <c r="A37" s="231"/>
      <c r="B37" s="104"/>
      <c r="C37" s="245"/>
      <c r="D37" s="245"/>
      <c r="E37" s="104"/>
      <c r="F37" s="245"/>
      <c r="G37" s="245"/>
      <c r="H37" s="104"/>
      <c r="I37" s="104"/>
      <c r="J37" s="104"/>
      <c r="K37" s="104"/>
      <c r="L37" s="104"/>
      <c r="M37" s="245"/>
      <c r="N37" s="245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245"/>
      <c r="Z37" s="245"/>
      <c r="AA37" s="104"/>
      <c r="AB37" s="104"/>
      <c r="AC37" s="104"/>
      <c r="AD37" s="104"/>
      <c r="AE37" s="104"/>
      <c r="AF37" s="245"/>
      <c r="AG37" s="245"/>
      <c r="AH37" s="104"/>
      <c r="AI37" s="104"/>
      <c r="AJ37" s="104"/>
      <c r="AK37" s="104"/>
    </row>
    <row r="38" spans="1:37" s="248" customFormat="1" ht="27">
      <c r="A38" s="243"/>
      <c r="B38" s="244" t="s">
        <v>265</v>
      </c>
      <c r="C38" s="247" t="s">
        <v>1</v>
      </c>
      <c r="D38" s="247" t="s">
        <v>1</v>
      </c>
      <c r="E38" s="247">
        <f>E13+E28+E36</f>
        <v>0</v>
      </c>
      <c r="F38" s="247" t="s">
        <v>1</v>
      </c>
      <c r="G38" s="247" t="s">
        <v>1</v>
      </c>
      <c r="H38" s="247">
        <f aca="true" t="shared" si="18" ref="H38:W38">H13+H28+H36</f>
        <v>0</v>
      </c>
      <c r="I38" s="247">
        <f t="shared" si="18"/>
        <v>0</v>
      </c>
      <c r="J38" s="247">
        <f t="shared" si="18"/>
        <v>0</v>
      </c>
      <c r="K38" s="247">
        <f t="shared" si="18"/>
        <v>0</v>
      </c>
      <c r="L38" s="247">
        <f>L13+L28+L36</f>
        <v>0</v>
      </c>
      <c r="M38" s="247" t="s">
        <v>1</v>
      </c>
      <c r="N38" s="247" t="s">
        <v>1</v>
      </c>
      <c r="O38" s="247">
        <f t="shared" si="18"/>
        <v>0</v>
      </c>
      <c r="P38" s="247">
        <f>P13+P28+P36</f>
        <v>0</v>
      </c>
      <c r="Q38" s="247">
        <f t="shared" si="18"/>
        <v>0</v>
      </c>
      <c r="R38" s="247">
        <f t="shared" si="18"/>
        <v>0</v>
      </c>
      <c r="S38" s="247">
        <f t="shared" si="18"/>
        <v>0</v>
      </c>
      <c r="T38" s="247">
        <f t="shared" si="18"/>
        <v>0</v>
      </c>
      <c r="U38" s="247">
        <f t="shared" si="18"/>
        <v>0</v>
      </c>
      <c r="V38" s="247">
        <f t="shared" si="18"/>
        <v>0</v>
      </c>
      <c r="W38" s="247">
        <f t="shared" si="18"/>
        <v>0</v>
      </c>
      <c r="X38" s="247">
        <f>X13+X28+X36</f>
        <v>0</v>
      </c>
      <c r="Y38" s="247" t="s">
        <v>1</v>
      </c>
      <c r="Z38" s="247" t="s">
        <v>1</v>
      </c>
      <c r="AA38" s="247">
        <f aca="true" t="shared" si="19" ref="AA38:AK38">AA13+AA28+AA36</f>
        <v>0</v>
      </c>
      <c r="AB38" s="247">
        <f t="shared" si="19"/>
        <v>0</v>
      </c>
      <c r="AC38" s="247">
        <f t="shared" si="19"/>
        <v>0</v>
      </c>
      <c r="AD38" s="247">
        <f t="shared" si="19"/>
        <v>0</v>
      </c>
      <c r="AE38" s="247">
        <f>AE13+AE28+AE36</f>
        <v>0</v>
      </c>
      <c r="AF38" s="247" t="s">
        <v>1</v>
      </c>
      <c r="AG38" s="247" t="s">
        <v>1</v>
      </c>
      <c r="AH38" s="247">
        <f t="shared" si="19"/>
        <v>0</v>
      </c>
      <c r="AI38" s="247">
        <f t="shared" si="19"/>
        <v>0</v>
      </c>
      <c r="AJ38" s="247">
        <f t="shared" si="19"/>
        <v>0</v>
      </c>
      <c r="AK38" s="247">
        <f t="shared" si="19"/>
        <v>0</v>
      </c>
    </row>
    <row r="39" spans="1:33" s="16" customFormat="1" ht="12.75">
      <c r="A39" s="43"/>
      <c r="B39" s="252"/>
      <c r="C39" s="253"/>
      <c r="D39" s="43"/>
      <c r="E39" s="252"/>
      <c r="F39" s="43"/>
      <c r="G39" s="43"/>
      <c r="H39" s="43"/>
      <c r="I39" s="43"/>
      <c r="J39" s="43"/>
      <c r="K39" s="43"/>
      <c r="L39" s="252"/>
      <c r="M39" s="43"/>
      <c r="N39" s="43"/>
      <c r="O39" s="43" t="s">
        <v>0</v>
      </c>
      <c r="P39" s="43"/>
      <c r="Q39" s="43"/>
      <c r="R39" s="252"/>
      <c r="S39" s="43" t="s">
        <v>0</v>
      </c>
      <c r="T39" s="252"/>
      <c r="U39" s="43" t="s">
        <v>0</v>
      </c>
      <c r="Y39" s="43"/>
      <c r="Z39" s="43"/>
      <c r="AF39" s="43"/>
      <c r="AG39" s="43"/>
    </row>
    <row r="40" s="21" customFormat="1" ht="13.5">
      <c r="A40" s="20"/>
    </row>
    <row r="41" ht="13.5">
      <c r="B41" s="5" t="s">
        <v>234</v>
      </c>
    </row>
    <row r="42" spans="2:7" ht="27.75" customHeight="1">
      <c r="B42" s="189" t="s">
        <v>424</v>
      </c>
      <c r="C42" s="189"/>
      <c r="D42" s="324"/>
      <c r="E42" s="324"/>
      <c r="F42" s="324"/>
      <c r="G42" s="324"/>
    </row>
    <row r="43" spans="2:9" ht="37.5" customHeight="1">
      <c r="B43" s="908" t="s">
        <v>423</v>
      </c>
      <c r="C43" s="909"/>
      <c r="D43" s="909"/>
      <c r="E43" s="909"/>
      <c r="F43" s="909"/>
      <c r="G43" s="909"/>
      <c r="H43" s="909"/>
      <c r="I43" s="909"/>
    </row>
    <row r="44" spans="2:7" ht="18" customHeight="1">
      <c r="B44" s="587" t="s">
        <v>490</v>
      </c>
      <c r="C44" s="324"/>
      <c r="D44" s="324"/>
      <c r="E44" s="324"/>
      <c r="F44" s="324"/>
      <c r="G44" s="324"/>
    </row>
    <row r="45" spans="1:8" s="21" customFormat="1" ht="33.75" customHeight="1">
      <c r="A45" s="20"/>
      <c r="B45" s="910" t="s">
        <v>501</v>
      </c>
      <c r="C45" s="910"/>
      <c r="D45" s="910"/>
      <c r="E45" s="910"/>
      <c r="F45" s="910"/>
      <c r="G45" s="910"/>
      <c r="H45" s="910"/>
    </row>
    <row r="46" s="21" customFormat="1" ht="13.5">
      <c r="A46" s="20"/>
    </row>
    <row r="47" s="21" customFormat="1" ht="13.5">
      <c r="A47" s="20"/>
    </row>
  </sheetData>
  <sheetProtection/>
  <mergeCells count="3">
    <mergeCell ref="S5:W5"/>
    <mergeCell ref="B43:I43"/>
    <mergeCell ref="B45:H45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B41"/>
  <sheetViews>
    <sheetView zoomScalePageLayoutView="0" workbookViewId="0" topLeftCell="A7">
      <selection activeCell="B8" sqref="B8"/>
    </sheetView>
  </sheetViews>
  <sheetFormatPr defaultColWidth="9.140625" defaultRowHeight="12.75"/>
  <cols>
    <col min="1" max="1" width="3.57421875" style="33" customWidth="1"/>
    <col min="2" max="2" width="31.8515625" style="33" customWidth="1"/>
    <col min="3" max="3" width="10.57421875" style="33" bestFit="1" customWidth="1"/>
    <col min="4" max="5" width="9.140625" style="33" bestFit="1" customWidth="1"/>
    <col min="6" max="6" width="12.57421875" style="33" customWidth="1"/>
    <col min="7" max="7" width="12.57421875" style="21" customWidth="1"/>
    <col min="8" max="8" width="8.57421875" style="332" bestFit="1" customWidth="1"/>
    <col min="9" max="9" width="12.57421875" style="33" customWidth="1"/>
    <col min="10" max="11" width="12.57421875" style="371" customWidth="1"/>
    <col min="12" max="12" width="16.140625" style="33" customWidth="1"/>
    <col min="13" max="13" width="13.57421875" style="33" customWidth="1"/>
    <col min="14" max="14" width="15.421875" style="33" customWidth="1"/>
    <col min="15" max="15" width="12.57421875" style="33" customWidth="1"/>
    <col min="16" max="16" width="14.140625" style="33" bestFit="1" customWidth="1"/>
    <col min="17" max="17" width="10.7109375" style="33" bestFit="1" customWidth="1"/>
    <col min="18" max="18" width="13.28125" style="33" bestFit="1" customWidth="1"/>
    <col min="19" max="19" width="11.28125" style="33" bestFit="1" customWidth="1"/>
    <col min="20" max="20" width="8.57421875" style="33" bestFit="1" customWidth="1"/>
    <col min="21" max="21" width="11.140625" style="33" bestFit="1" customWidth="1"/>
    <col min="22" max="22" width="12.140625" style="371" customWidth="1"/>
    <col min="23" max="23" width="10.8515625" style="371" customWidth="1"/>
    <col min="24" max="24" width="13.57421875" style="33" customWidth="1"/>
    <col min="25" max="25" width="10.57421875" style="33" customWidth="1"/>
    <col min="26" max="26" width="11.57421875" style="33" customWidth="1"/>
    <col min="27" max="27" width="9.8515625" style="33" bestFit="1" customWidth="1"/>
    <col min="28" max="28" width="10.28125" style="33" bestFit="1" customWidth="1"/>
    <col min="29" max="29" width="11.140625" style="33" bestFit="1" customWidth="1"/>
    <col min="30" max="30" width="13.00390625" style="33" bestFit="1" customWidth="1"/>
    <col min="31" max="31" width="12.8515625" style="33" bestFit="1" customWidth="1"/>
    <col min="32" max="33" width="12.8515625" style="33" customWidth="1"/>
    <col min="34" max="34" width="14.140625" style="33" bestFit="1" customWidth="1"/>
    <col min="35" max="35" width="11.140625" style="332" bestFit="1" customWidth="1"/>
    <col min="36" max="36" width="11.140625" style="332" customWidth="1"/>
    <col min="37" max="37" width="11.8515625" style="332" customWidth="1"/>
    <col min="38" max="39" width="11.140625" style="332" customWidth="1"/>
    <col min="40" max="40" width="13.8515625" style="332" bestFit="1" customWidth="1"/>
    <col min="41" max="41" width="13.8515625" style="332" customWidth="1"/>
    <col min="42" max="42" width="15.140625" style="332" customWidth="1"/>
    <col min="43" max="43" width="13.57421875" style="332" bestFit="1" customWidth="1"/>
    <col min="44" max="44" width="13.8515625" style="332" bestFit="1" customWidth="1"/>
    <col min="45" max="45" width="11.140625" style="332" bestFit="1" customWidth="1"/>
    <col min="46" max="46" width="11.140625" style="332" customWidth="1"/>
    <col min="47" max="47" width="11.140625" style="332" bestFit="1" customWidth="1"/>
    <col min="48" max="49" width="11.140625" style="332" customWidth="1"/>
    <col min="50" max="50" width="13.8515625" style="332" bestFit="1" customWidth="1"/>
    <col min="51" max="51" width="13.8515625" style="332" customWidth="1"/>
    <col min="52" max="52" width="15.140625" style="332" customWidth="1"/>
    <col min="53" max="53" width="13.57421875" style="332" bestFit="1" customWidth="1"/>
    <col min="54" max="54" width="13.8515625" style="332" bestFit="1" customWidth="1"/>
    <col min="55" max="16384" width="9.140625" style="332" customWidth="1"/>
  </cols>
  <sheetData>
    <row r="1" spans="1:34" s="33" customFormat="1" ht="16.5">
      <c r="A1" s="32"/>
      <c r="B1" s="235" t="s">
        <v>222</v>
      </c>
      <c r="C1" s="235"/>
      <c r="D1" s="235"/>
      <c r="E1" s="235"/>
      <c r="F1" s="235"/>
      <c r="G1" s="235"/>
      <c r="H1" s="332"/>
      <c r="I1" s="235"/>
      <c r="J1" s="399"/>
      <c r="K1" s="399"/>
      <c r="L1" s="137" t="s">
        <v>266</v>
      </c>
      <c r="M1" s="137"/>
      <c r="N1" s="137"/>
      <c r="O1" s="137"/>
      <c r="U1" s="3"/>
      <c r="V1" s="373"/>
      <c r="W1" s="373"/>
      <c r="Z1" s="138"/>
      <c r="AA1" s="138"/>
      <c r="AB1" s="138"/>
      <c r="AC1" s="32"/>
      <c r="AD1" s="137"/>
      <c r="AH1" s="138"/>
    </row>
    <row r="2" spans="1:54" s="33" customFormat="1" ht="22.5" customHeight="1" thickBot="1">
      <c r="A2" s="32"/>
      <c r="B2" s="24"/>
      <c r="C2" s="24"/>
      <c r="D2" s="24"/>
      <c r="E2" s="24"/>
      <c r="F2" s="24"/>
      <c r="G2" s="24"/>
      <c r="H2" s="684"/>
      <c r="I2" s="24"/>
      <c r="J2" s="346"/>
      <c r="K2" s="678"/>
      <c r="L2" s="681" t="s">
        <v>27</v>
      </c>
      <c r="M2" s="681"/>
      <c r="N2" s="678"/>
      <c r="O2" s="678"/>
      <c r="P2" s="678"/>
      <c r="Q2" s="24"/>
      <c r="R2" s="24"/>
      <c r="S2" s="24"/>
      <c r="T2" s="433"/>
      <c r="U2" s="638"/>
      <c r="V2" s="372"/>
      <c r="W2" s="677"/>
      <c r="X2" s="680"/>
      <c r="Y2" s="680"/>
      <c r="Z2" s="639"/>
      <c r="AA2" s="639"/>
      <c r="AB2" s="639"/>
      <c r="AC2" s="678"/>
      <c r="AD2" s="678"/>
      <c r="AE2" s="678"/>
      <c r="AF2" s="678"/>
      <c r="AG2" s="678"/>
      <c r="AH2" s="678"/>
      <c r="AI2" s="346"/>
      <c r="AJ2" s="346"/>
      <c r="AK2" s="346"/>
      <c r="AL2" s="346"/>
      <c r="AM2" s="346"/>
      <c r="AN2" s="346"/>
      <c r="AO2" s="346"/>
      <c r="AP2" s="346"/>
      <c r="AQ2" s="346"/>
      <c r="AR2" s="346"/>
      <c r="AS2" s="346"/>
      <c r="AT2" s="346"/>
      <c r="AU2" s="346"/>
      <c r="AV2" s="346"/>
      <c r="AW2" s="346"/>
      <c r="AX2" s="346"/>
      <c r="AY2" s="346"/>
      <c r="AZ2" s="346"/>
      <c r="BA2" s="346"/>
      <c r="BB2" s="346"/>
    </row>
    <row r="3" spans="1:33" s="188" customFormat="1" ht="13.5">
      <c r="A3" s="32"/>
      <c r="B3" s="420" t="s">
        <v>28</v>
      </c>
      <c r="C3" s="187"/>
      <c r="D3" s="187"/>
      <c r="E3" s="187"/>
      <c r="F3" s="187"/>
      <c r="G3" s="187"/>
      <c r="H3" s="648"/>
      <c r="I3" s="187"/>
      <c r="J3" s="371"/>
      <c r="K3" s="371"/>
      <c r="P3" s="36"/>
      <c r="Q3" s="187"/>
      <c r="R3" s="187"/>
      <c r="S3" s="187"/>
      <c r="T3" s="33"/>
      <c r="U3" s="33"/>
      <c r="V3" s="371"/>
      <c r="W3" s="380"/>
      <c r="X3" s="36"/>
      <c r="Y3" s="36"/>
      <c r="AC3" s="33"/>
      <c r="AE3" s="36"/>
      <c r="AF3" s="36"/>
      <c r="AG3" s="36"/>
    </row>
    <row r="4" spans="1:33" s="188" customFormat="1" ht="22.5" customHeight="1">
      <c r="A4" s="32"/>
      <c r="B4" s="187"/>
      <c r="C4" s="187"/>
      <c r="D4" s="187"/>
      <c r="E4" s="187"/>
      <c r="F4" s="187"/>
      <c r="G4" s="187"/>
      <c r="H4" s="648"/>
      <c r="I4" s="187"/>
      <c r="J4" s="371"/>
      <c r="K4" s="371"/>
      <c r="L4" s="43" t="s">
        <v>220</v>
      </c>
      <c r="M4" s="43"/>
      <c r="N4" s="43"/>
      <c r="O4" s="43"/>
      <c r="P4" s="36"/>
      <c r="Q4" s="187"/>
      <c r="R4" s="187"/>
      <c r="S4" s="187"/>
      <c r="T4" s="33"/>
      <c r="U4" s="33"/>
      <c r="V4" s="371"/>
      <c r="W4" s="380"/>
      <c r="X4" s="36"/>
      <c r="Y4" s="36"/>
      <c r="AC4" s="33"/>
      <c r="AD4" s="43"/>
      <c r="AE4" s="36"/>
      <c r="AF4" s="36"/>
      <c r="AG4" s="36"/>
    </row>
    <row r="5" spans="1:54" ht="12.75" customHeight="1">
      <c r="A5" s="259"/>
      <c r="B5" s="260"/>
      <c r="C5" s="928" t="s">
        <v>456</v>
      </c>
      <c r="D5" s="929"/>
      <c r="E5" s="929"/>
      <c r="F5" s="929"/>
      <c r="G5" s="929"/>
      <c r="H5" s="929"/>
      <c r="I5" s="929"/>
      <c r="J5" s="929"/>
      <c r="K5" s="929"/>
      <c r="L5" s="929"/>
      <c r="M5" s="929"/>
      <c r="N5" s="929"/>
      <c r="O5" s="929"/>
      <c r="P5" s="930"/>
      <c r="Q5" s="931" t="s">
        <v>466</v>
      </c>
      <c r="R5" s="932"/>
      <c r="S5" s="932"/>
      <c r="T5" s="932"/>
      <c r="U5" s="932"/>
      <c r="V5" s="932"/>
      <c r="W5" s="932"/>
      <c r="X5" s="932"/>
      <c r="Y5" s="932"/>
      <c r="Z5" s="932"/>
      <c r="AA5" s="932"/>
      <c r="AB5" s="933"/>
      <c r="AC5" s="934" t="s">
        <v>221</v>
      </c>
      <c r="AD5" s="934"/>
      <c r="AE5" s="934"/>
      <c r="AF5" s="934"/>
      <c r="AG5" s="934"/>
      <c r="AH5" s="934"/>
      <c r="AI5" s="932" t="s">
        <v>483</v>
      </c>
      <c r="AJ5" s="932"/>
      <c r="AK5" s="932"/>
      <c r="AL5" s="932"/>
      <c r="AM5" s="932"/>
      <c r="AN5" s="932"/>
      <c r="AO5" s="932"/>
      <c r="AP5" s="932"/>
      <c r="AQ5" s="932"/>
      <c r="AR5" s="932"/>
      <c r="AS5" s="927" t="s">
        <v>531</v>
      </c>
      <c r="AT5" s="913"/>
      <c r="AU5" s="913"/>
      <c r="AV5" s="913"/>
      <c r="AW5" s="913"/>
      <c r="AX5" s="913"/>
      <c r="AY5" s="913"/>
      <c r="AZ5" s="913"/>
      <c r="BA5" s="913"/>
      <c r="BB5" s="914"/>
    </row>
    <row r="6" spans="1:54" ht="127.5">
      <c r="A6" s="127" t="s">
        <v>113</v>
      </c>
      <c r="B6" s="65" t="s">
        <v>258</v>
      </c>
      <c r="C6" s="65" t="s">
        <v>215</v>
      </c>
      <c r="D6" s="65" t="s">
        <v>224</v>
      </c>
      <c r="E6" s="65" t="s">
        <v>296</v>
      </c>
      <c r="F6" s="65" t="s">
        <v>299</v>
      </c>
      <c r="G6" s="65" t="s">
        <v>432</v>
      </c>
      <c r="H6" s="128" t="s">
        <v>287</v>
      </c>
      <c r="I6" s="469" t="s">
        <v>428</v>
      </c>
      <c r="J6" s="470" t="s">
        <v>431</v>
      </c>
      <c r="K6" s="470" t="s">
        <v>352</v>
      </c>
      <c r="L6" s="470" t="s">
        <v>558</v>
      </c>
      <c r="M6" s="292" t="s">
        <v>356</v>
      </c>
      <c r="N6" s="292" t="s">
        <v>532</v>
      </c>
      <c r="O6" s="292" t="s">
        <v>227</v>
      </c>
      <c r="P6" s="649" t="s">
        <v>259</v>
      </c>
      <c r="Q6" s="65" t="s">
        <v>215</v>
      </c>
      <c r="R6" s="65" t="s">
        <v>299</v>
      </c>
      <c r="S6" s="65" t="s">
        <v>430</v>
      </c>
      <c r="T6" s="65" t="s">
        <v>287</v>
      </c>
      <c r="U6" s="469" t="s">
        <v>433</v>
      </c>
      <c r="V6" s="470" t="s">
        <v>431</v>
      </c>
      <c r="W6" s="470" t="s">
        <v>352</v>
      </c>
      <c r="X6" s="470" t="s">
        <v>300</v>
      </c>
      <c r="Y6" s="292" t="s">
        <v>356</v>
      </c>
      <c r="Z6" s="292" t="s">
        <v>532</v>
      </c>
      <c r="AA6" s="292" t="s">
        <v>227</v>
      </c>
      <c r="AB6" s="649" t="s">
        <v>259</v>
      </c>
      <c r="AC6" s="292" t="s">
        <v>215</v>
      </c>
      <c r="AD6" s="471" t="s">
        <v>298</v>
      </c>
      <c r="AE6" s="292" t="s">
        <v>356</v>
      </c>
      <c r="AF6" s="292" t="s">
        <v>532</v>
      </c>
      <c r="AG6" s="292" t="s">
        <v>227</v>
      </c>
      <c r="AH6" s="292" t="s">
        <v>314</v>
      </c>
      <c r="AI6" s="292" t="s">
        <v>215</v>
      </c>
      <c r="AJ6" s="65" t="s">
        <v>299</v>
      </c>
      <c r="AK6" s="471" t="s">
        <v>243</v>
      </c>
      <c r="AL6" s="470" t="s">
        <v>431</v>
      </c>
      <c r="AM6" s="470" t="s">
        <v>352</v>
      </c>
      <c r="AN6" s="470" t="s">
        <v>300</v>
      </c>
      <c r="AO6" s="292" t="s">
        <v>356</v>
      </c>
      <c r="AP6" s="292" t="s">
        <v>532</v>
      </c>
      <c r="AQ6" s="292" t="s">
        <v>227</v>
      </c>
      <c r="AR6" s="649" t="s">
        <v>259</v>
      </c>
      <c r="AS6" s="292" t="s">
        <v>215</v>
      </c>
      <c r="AT6" s="65" t="s">
        <v>299</v>
      </c>
      <c r="AU6" s="471" t="s">
        <v>243</v>
      </c>
      <c r="AV6" s="470" t="s">
        <v>431</v>
      </c>
      <c r="AW6" s="470" t="s">
        <v>352</v>
      </c>
      <c r="AX6" s="470" t="s">
        <v>300</v>
      </c>
      <c r="AY6" s="292" t="s">
        <v>356</v>
      </c>
      <c r="AZ6" s="292" t="s">
        <v>532</v>
      </c>
      <c r="BA6" s="292" t="s">
        <v>227</v>
      </c>
      <c r="BB6" s="649" t="s">
        <v>259</v>
      </c>
    </row>
    <row r="7" spans="1:54" ht="13.5">
      <c r="A7" s="242">
        <v>1</v>
      </c>
      <c r="B7" s="242">
        <v>2</v>
      </c>
      <c r="C7" s="242">
        <v>3</v>
      </c>
      <c r="D7" s="242">
        <v>4</v>
      </c>
      <c r="E7" s="242">
        <v>5</v>
      </c>
      <c r="F7" s="242">
        <v>6</v>
      </c>
      <c r="G7" s="242">
        <v>7</v>
      </c>
      <c r="H7" s="242">
        <v>8</v>
      </c>
      <c r="I7" s="242">
        <v>9</v>
      </c>
      <c r="J7" s="374">
        <v>10</v>
      </c>
      <c r="K7" s="374">
        <v>11</v>
      </c>
      <c r="L7" s="374">
        <v>12</v>
      </c>
      <c r="M7" s="242"/>
      <c r="N7" s="242">
        <v>13</v>
      </c>
      <c r="O7" s="242">
        <v>14</v>
      </c>
      <c r="P7" s="242">
        <v>15</v>
      </c>
      <c r="Q7" s="242">
        <v>16</v>
      </c>
      <c r="R7" s="242">
        <v>17</v>
      </c>
      <c r="S7" s="242">
        <v>18</v>
      </c>
      <c r="T7" s="242">
        <v>19</v>
      </c>
      <c r="U7" s="242">
        <v>20</v>
      </c>
      <c r="V7" s="374">
        <v>21</v>
      </c>
      <c r="W7" s="374">
        <v>22</v>
      </c>
      <c r="X7" s="374">
        <v>23</v>
      </c>
      <c r="Y7" s="242"/>
      <c r="Z7" s="242">
        <v>24</v>
      </c>
      <c r="AA7" s="242">
        <v>25</v>
      </c>
      <c r="AB7" s="242">
        <v>26</v>
      </c>
      <c r="AC7" s="242">
        <v>27</v>
      </c>
      <c r="AD7" s="242">
        <v>28</v>
      </c>
      <c r="AE7" s="242">
        <v>29</v>
      </c>
      <c r="AF7" s="242">
        <v>30</v>
      </c>
      <c r="AG7" s="242">
        <v>31</v>
      </c>
      <c r="AH7" s="242">
        <v>32</v>
      </c>
      <c r="AI7" s="242">
        <v>33</v>
      </c>
      <c r="AJ7" s="242"/>
      <c r="AK7" s="242">
        <v>34</v>
      </c>
      <c r="AL7" s="374">
        <v>21</v>
      </c>
      <c r="AM7" s="374">
        <v>22</v>
      </c>
      <c r="AN7" s="374">
        <v>23</v>
      </c>
      <c r="AO7" s="242"/>
      <c r="AP7" s="242">
        <v>36</v>
      </c>
      <c r="AQ7" s="242">
        <v>37</v>
      </c>
      <c r="AR7" s="242">
        <v>38</v>
      </c>
      <c r="AS7" s="242">
        <v>33</v>
      </c>
      <c r="AT7" s="242"/>
      <c r="AU7" s="242">
        <v>34</v>
      </c>
      <c r="AV7" s="374">
        <v>21</v>
      </c>
      <c r="AW7" s="374">
        <v>22</v>
      </c>
      <c r="AX7" s="374">
        <v>23</v>
      </c>
      <c r="AY7" s="242"/>
      <c r="AZ7" s="242">
        <v>36</v>
      </c>
      <c r="BA7" s="242">
        <v>37</v>
      </c>
      <c r="BB7" s="242">
        <v>38</v>
      </c>
    </row>
    <row r="8" spans="1:54" ht="60" customHeight="1">
      <c r="A8" s="104"/>
      <c r="B8" s="30" t="s">
        <v>533</v>
      </c>
      <c r="C8" s="30"/>
      <c r="D8" s="30"/>
      <c r="E8" s="30"/>
      <c r="F8" s="30"/>
      <c r="G8" s="18"/>
      <c r="H8" s="650"/>
      <c r="I8" s="30"/>
      <c r="J8" s="400"/>
      <c r="K8" s="400"/>
      <c r="L8" s="400"/>
      <c r="M8" s="30"/>
      <c r="N8" s="30"/>
      <c r="O8" s="30"/>
      <c r="P8" s="30"/>
      <c r="Q8" s="277"/>
      <c r="R8" s="277"/>
      <c r="S8" s="277"/>
      <c r="T8" s="277"/>
      <c r="U8" s="278"/>
      <c r="V8" s="400"/>
      <c r="W8" s="400"/>
      <c r="X8" s="400"/>
      <c r="Y8" s="243"/>
      <c r="Z8" s="243"/>
      <c r="AA8" s="243"/>
      <c r="AB8" s="243"/>
      <c r="AC8" s="278"/>
      <c r="AD8" s="278"/>
      <c r="AE8" s="278"/>
      <c r="AF8" s="278"/>
      <c r="AG8" s="278"/>
      <c r="AH8" s="243"/>
      <c r="AI8" s="278"/>
      <c r="AJ8" s="278"/>
      <c r="AK8" s="278"/>
      <c r="AL8" s="400"/>
      <c r="AM8" s="400"/>
      <c r="AN8" s="400"/>
      <c r="AO8" s="243"/>
      <c r="AP8" s="278"/>
      <c r="AQ8" s="278"/>
      <c r="AR8" s="243"/>
      <c r="AS8" s="278"/>
      <c r="AT8" s="278"/>
      <c r="AU8" s="278"/>
      <c r="AV8" s="400"/>
      <c r="AW8" s="400"/>
      <c r="AX8" s="400"/>
      <c r="AY8" s="243"/>
      <c r="AZ8" s="278"/>
      <c r="BA8" s="278"/>
      <c r="BB8" s="243"/>
    </row>
    <row r="9" spans="1:54" ht="14.25">
      <c r="A9" s="104"/>
      <c r="B9" s="205" t="s">
        <v>125</v>
      </c>
      <c r="C9" s="205"/>
      <c r="D9" s="205"/>
      <c r="E9" s="205"/>
      <c r="F9" s="205"/>
      <c r="G9" s="335"/>
      <c r="H9" s="106"/>
      <c r="I9" s="205"/>
      <c r="J9" s="383"/>
      <c r="K9" s="383"/>
      <c r="L9" s="383"/>
      <c r="M9" s="205"/>
      <c r="N9" s="205"/>
      <c r="O9" s="205"/>
      <c r="P9" s="205"/>
      <c r="Q9" s="277"/>
      <c r="R9" s="277"/>
      <c r="S9" s="277"/>
      <c r="T9" s="277"/>
      <c r="U9" s="243"/>
      <c r="V9" s="383"/>
      <c r="W9" s="383"/>
      <c r="X9" s="383"/>
      <c r="Y9" s="243"/>
      <c r="Z9" s="243"/>
      <c r="AA9" s="243"/>
      <c r="AB9" s="243"/>
      <c r="AC9" s="243"/>
      <c r="AD9" s="243"/>
      <c r="AE9" s="277"/>
      <c r="AF9" s="277"/>
      <c r="AG9" s="277"/>
      <c r="AH9" s="243"/>
      <c r="AI9" s="243"/>
      <c r="AJ9" s="243"/>
      <c r="AK9" s="243"/>
      <c r="AL9" s="383"/>
      <c r="AM9" s="383"/>
      <c r="AN9" s="383"/>
      <c r="AO9" s="243"/>
      <c r="AP9" s="277"/>
      <c r="AQ9" s="277"/>
      <c r="AR9" s="243"/>
      <c r="AS9" s="243"/>
      <c r="AT9" s="243"/>
      <c r="AU9" s="243"/>
      <c r="AV9" s="383"/>
      <c r="AW9" s="383"/>
      <c r="AX9" s="383"/>
      <c r="AY9" s="243"/>
      <c r="AZ9" s="277"/>
      <c r="BA9" s="277"/>
      <c r="BB9" s="243"/>
    </row>
    <row r="10" spans="1:54" ht="13.5">
      <c r="A10" s="127"/>
      <c r="B10" s="244" t="s">
        <v>422</v>
      </c>
      <c r="C10" s="331"/>
      <c r="D10" s="331"/>
      <c r="E10" s="331"/>
      <c r="F10" s="331"/>
      <c r="G10" s="336"/>
      <c r="H10" s="651"/>
      <c r="I10" s="331"/>
      <c r="J10" s="401"/>
      <c r="K10" s="401"/>
      <c r="L10" s="401"/>
      <c r="M10" s="331"/>
      <c r="N10" s="331"/>
      <c r="O10" s="331"/>
      <c r="P10" s="331"/>
      <c r="Q10" s="242"/>
      <c r="R10" s="242"/>
      <c r="S10" s="242"/>
      <c r="T10" s="242"/>
      <c r="U10" s="242"/>
      <c r="V10" s="401"/>
      <c r="W10" s="401"/>
      <c r="X10" s="401"/>
      <c r="Y10" s="242"/>
      <c r="Z10" s="242"/>
      <c r="AA10" s="242"/>
      <c r="AB10" s="242"/>
      <c r="AC10" s="127"/>
      <c r="AD10" s="242"/>
      <c r="AE10" s="242"/>
      <c r="AF10" s="242"/>
      <c r="AG10" s="242"/>
      <c r="AH10" s="242"/>
      <c r="AI10" s="127"/>
      <c r="AJ10" s="242"/>
      <c r="AK10" s="242"/>
      <c r="AL10" s="401"/>
      <c r="AM10" s="401"/>
      <c r="AN10" s="401"/>
      <c r="AO10" s="242"/>
      <c r="AP10" s="242"/>
      <c r="AQ10" s="242"/>
      <c r="AR10" s="242"/>
      <c r="AS10" s="127"/>
      <c r="AT10" s="242"/>
      <c r="AU10" s="242"/>
      <c r="AV10" s="401"/>
      <c r="AW10" s="401"/>
      <c r="AX10" s="401"/>
      <c r="AY10" s="242"/>
      <c r="AZ10" s="242"/>
      <c r="BA10" s="242"/>
      <c r="BB10" s="242"/>
    </row>
    <row r="11" spans="1:54" ht="14.25">
      <c r="A11" s="104"/>
      <c r="B11" s="205" t="s">
        <v>196</v>
      </c>
      <c r="C11" s="205"/>
      <c r="D11" s="205"/>
      <c r="E11" s="205"/>
      <c r="F11" s="205"/>
      <c r="G11" s="335"/>
      <c r="H11" s="106"/>
      <c r="I11" s="205"/>
      <c r="J11" s="383"/>
      <c r="K11" s="383"/>
      <c r="L11" s="383"/>
      <c r="M11" s="205"/>
      <c r="N11" s="205"/>
      <c r="O11" s="205"/>
      <c r="P11" s="205"/>
      <c r="Q11" s="104"/>
      <c r="R11" s="104"/>
      <c r="S11" s="104"/>
      <c r="T11" s="104"/>
      <c r="U11" s="104"/>
      <c r="V11" s="383"/>
      <c r="W11" s="383"/>
      <c r="X11" s="383"/>
      <c r="Y11" s="104"/>
      <c r="Z11" s="277"/>
      <c r="AA11" s="277"/>
      <c r="AB11" s="277"/>
      <c r="AC11" s="243"/>
      <c r="AD11" s="277"/>
      <c r="AE11" s="277"/>
      <c r="AF11" s="277"/>
      <c r="AG11" s="277"/>
      <c r="AH11" s="243"/>
      <c r="AI11" s="243"/>
      <c r="AJ11" s="243"/>
      <c r="AK11" s="277"/>
      <c r="AL11" s="383"/>
      <c r="AM11" s="383"/>
      <c r="AN11" s="383"/>
      <c r="AO11" s="104"/>
      <c r="AP11" s="277"/>
      <c r="AQ11" s="277"/>
      <c r="AR11" s="243"/>
      <c r="AS11" s="243"/>
      <c r="AT11" s="243"/>
      <c r="AU11" s="277"/>
      <c r="AV11" s="383"/>
      <c r="AW11" s="383"/>
      <c r="AX11" s="383"/>
      <c r="AY11" s="104"/>
      <c r="AZ11" s="277"/>
      <c r="BA11" s="277"/>
      <c r="BB11" s="243"/>
    </row>
    <row r="12" spans="1:54" ht="14.25">
      <c r="A12" s="127">
        <v>1</v>
      </c>
      <c r="B12" s="242"/>
      <c r="C12" s="242"/>
      <c r="D12" s="242"/>
      <c r="E12" s="242"/>
      <c r="F12" s="242"/>
      <c r="G12" s="652"/>
      <c r="H12" s="653"/>
      <c r="I12" s="654">
        <f>66140*H12</f>
        <v>0</v>
      </c>
      <c r="J12" s="655">
        <f>F12*I12*2%</f>
        <v>0</v>
      </c>
      <c r="K12" s="655">
        <f>+I12*G12</f>
        <v>0</v>
      </c>
      <c r="L12" s="655">
        <f>+J12+K12</f>
        <v>0</v>
      </c>
      <c r="M12" s="654">
        <f>IF((L12&gt;I12*30%),I12*30%,L12)</f>
        <v>0</v>
      </c>
      <c r="N12" s="654"/>
      <c r="O12" s="654"/>
      <c r="P12" s="656">
        <f>+I12+M12+N12+O12</f>
        <v>0</v>
      </c>
      <c r="Q12" s="657"/>
      <c r="R12" s="242"/>
      <c r="S12" s="652"/>
      <c r="T12" s="242"/>
      <c r="U12" s="654">
        <f>66140*T12</f>
        <v>0</v>
      </c>
      <c r="V12" s="655">
        <f>R12*U12*2%</f>
        <v>0</v>
      </c>
      <c r="W12" s="655">
        <f>+U12*G12</f>
        <v>0</v>
      </c>
      <c r="X12" s="655">
        <f>+V12+W12</f>
        <v>0</v>
      </c>
      <c r="Y12" s="654">
        <f>IF((X12&gt;U12*30%),U12*30%,X12)</f>
        <v>0</v>
      </c>
      <c r="Z12" s="654"/>
      <c r="AA12" s="654"/>
      <c r="AB12" s="656">
        <f>+U12+Y12+Z12+AA12</f>
        <v>0</v>
      </c>
      <c r="AC12" s="656">
        <f>C12-Q12</f>
        <v>0</v>
      </c>
      <c r="AD12" s="656">
        <f>I12-U12</f>
        <v>0</v>
      </c>
      <c r="AE12" s="656">
        <f aca="true" t="shared" si="0" ref="AE12:AF14">+M12-Y12</f>
        <v>0</v>
      </c>
      <c r="AF12" s="656">
        <f t="shared" si="0"/>
        <v>0</v>
      </c>
      <c r="AG12" s="656">
        <f>O12-AA12</f>
        <v>0</v>
      </c>
      <c r="AH12" s="656">
        <f>AD12+AE12+AF12+AG12</f>
        <v>0</v>
      </c>
      <c r="AI12" s="658"/>
      <c r="AJ12" s="242">
        <f>+F12+1</f>
        <v>1</v>
      </c>
      <c r="AK12" s="654">
        <f>66140*H12</f>
        <v>0</v>
      </c>
      <c r="AL12" s="655">
        <f>AJ12*AK12*2%</f>
        <v>0</v>
      </c>
      <c r="AM12" s="655">
        <f>+AK12*G12</f>
        <v>0</v>
      </c>
      <c r="AN12" s="655">
        <f>+AL12+AM12</f>
        <v>0</v>
      </c>
      <c r="AO12" s="654">
        <f>IF((AN12&gt;AK12*30%),AK12*30%,AN12)</f>
        <v>0</v>
      </c>
      <c r="AP12" s="654">
        <f>+AK12</f>
        <v>0</v>
      </c>
      <c r="AQ12" s="654"/>
      <c r="AR12" s="656">
        <f>+AK12+AO12+AP12+AQ12</f>
        <v>0</v>
      </c>
      <c r="AS12" s="658"/>
      <c r="AT12" s="242">
        <f>+AJ12+1</f>
        <v>2</v>
      </c>
      <c r="AU12" s="654">
        <f>66140*H12</f>
        <v>0</v>
      </c>
      <c r="AV12" s="655">
        <f>AT12*AU12*2%</f>
        <v>0</v>
      </c>
      <c r="AW12" s="655">
        <f>+AU12*G1212</f>
        <v>0</v>
      </c>
      <c r="AX12" s="655">
        <f>+AV12+AW12</f>
        <v>0</v>
      </c>
      <c r="AY12" s="654">
        <f>IF((AX12&gt;AU12*30%),AU12*30%,AX12)</f>
        <v>0</v>
      </c>
      <c r="AZ12" s="654">
        <f>+AU12</f>
        <v>0</v>
      </c>
      <c r="BA12" s="654"/>
      <c r="BB12" s="656">
        <f>+AU12+AY12+AZ12+BA12</f>
        <v>0</v>
      </c>
    </row>
    <row r="13" spans="1:54" ht="14.25">
      <c r="A13" s="127">
        <v>2</v>
      </c>
      <c r="B13" s="242"/>
      <c r="C13" s="242"/>
      <c r="D13" s="242"/>
      <c r="E13" s="242"/>
      <c r="F13" s="242"/>
      <c r="G13" s="337"/>
      <c r="H13" s="653"/>
      <c r="I13" s="242">
        <f>66140*H13</f>
        <v>0</v>
      </c>
      <c r="J13" s="655">
        <f>F13*I13*2%</f>
        <v>0</v>
      </c>
      <c r="K13" s="655">
        <f>+I13*G13</f>
        <v>0</v>
      </c>
      <c r="L13" s="655">
        <f>+J13+K13</f>
        <v>0</v>
      </c>
      <c r="M13" s="654">
        <f>IF((L13&gt;I13*30%),I13*30%,L13)</f>
        <v>0</v>
      </c>
      <c r="N13" s="654"/>
      <c r="O13" s="654"/>
      <c r="P13" s="656">
        <f>+I13+M13+N13+O13</f>
        <v>0</v>
      </c>
      <c r="Q13" s="657"/>
      <c r="R13" s="657"/>
      <c r="S13" s="657"/>
      <c r="T13" s="657"/>
      <c r="U13" s="654">
        <f>66140*T13</f>
        <v>0</v>
      </c>
      <c r="V13" s="655">
        <f>R13*U13*2%</f>
        <v>0</v>
      </c>
      <c r="W13" s="655">
        <f>+U13*G13</f>
        <v>0</v>
      </c>
      <c r="X13" s="655">
        <f>+V13+W13</f>
        <v>0</v>
      </c>
      <c r="Y13" s="654">
        <f>IF((X13&gt;U13*30%),U13*30%,X13)</f>
        <v>0</v>
      </c>
      <c r="Z13" s="654"/>
      <c r="AA13" s="654"/>
      <c r="AB13" s="656">
        <f>+U13+Y13+Z13+AA13</f>
        <v>0</v>
      </c>
      <c r="AC13" s="656">
        <f>C13-Q13</f>
        <v>0</v>
      </c>
      <c r="AD13" s="656">
        <f>I13-U13</f>
        <v>0</v>
      </c>
      <c r="AE13" s="656">
        <f t="shared" si="0"/>
        <v>0</v>
      </c>
      <c r="AF13" s="656">
        <f t="shared" si="0"/>
        <v>0</v>
      </c>
      <c r="AG13" s="656">
        <f>O13-AA13</f>
        <v>0</v>
      </c>
      <c r="AH13" s="656">
        <f>AD13+AE13+AF13+AG13</f>
        <v>0</v>
      </c>
      <c r="AI13" s="658"/>
      <c r="AJ13" s="242">
        <f>+F13+1</f>
        <v>1</v>
      </c>
      <c r="AK13" s="654">
        <f>66140*H13</f>
        <v>0</v>
      </c>
      <c r="AL13" s="655">
        <f>AJ13*AK13*2%</f>
        <v>0</v>
      </c>
      <c r="AM13" s="655">
        <f>+AK13*G13</f>
        <v>0</v>
      </c>
      <c r="AN13" s="655">
        <f>+AL13+AM13</f>
        <v>0</v>
      </c>
      <c r="AO13" s="654">
        <f>IF((AN13&gt;AK13*30%),AK13*30%,AN13)</f>
        <v>0</v>
      </c>
      <c r="AP13" s="654">
        <f>+AK13</f>
        <v>0</v>
      </c>
      <c r="AQ13" s="654"/>
      <c r="AR13" s="656">
        <f>+AK13+AO13+AP13+AQ13</f>
        <v>0</v>
      </c>
      <c r="AS13" s="658"/>
      <c r="AT13" s="242">
        <f>+AJ13+1</f>
        <v>2</v>
      </c>
      <c r="AU13" s="654">
        <f>66140*H13</f>
        <v>0</v>
      </c>
      <c r="AV13" s="655">
        <f>AT13*AU13*2%</f>
        <v>0</v>
      </c>
      <c r="AW13" s="655">
        <f>+AU13*G1213</f>
        <v>0</v>
      </c>
      <c r="AX13" s="655">
        <f>+AV13+AW13</f>
        <v>0</v>
      </c>
      <c r="AY13" s="654">
        <f>IF((AX13&gt;AU13*30%),AU13*30%,AX13)</f>
        <v>0</v>
      </c>
      <c r="AZ13" s="654">
        <f>+AU13</f>
        <v>0</v>
      </c>
      <c r="BA13" s="654"/>
      <c r="BB13" s="656">
        <f>+AU13+AY13+AZ13+BA13</f>
        <v>0</v>
      </c>
    </row>
    <row r="14" spans="1:54" ht="14.25">
      <c r="A14" s="127">
        <v>3</v>
      </c>
      <c r="B14" s="242"/>
      <c r="C14" s="242"/>
      <c r="D14" s="242"/>
      <c r="E14" s="242"/>
      <c r="F14" s="242"/>
      <c r="G14" s="337"/>
      <c r="H14" s="653"/>
      <c r="I14" s="242">
        <f>66140*H14</f>
        <v>0</v>
      </c>
      <c r="J14" s="655">
        <f>F14*I14*2%</f>
        <v>0</v>
      </c>
      <c r="K14" s="655">
        <f>+I14*G14</f>
        <v>0</v>
      </c>
      <c r="L14" s="655">
        <f>+J14+K14</f>
        <v>0</v>
      </c>
      <c r="M14" s="654">
        <f>IF((L14&gt;I14*30%),I14*30%,L14)</f>
        <v>0</v>
      </c>
      <c r="N14" s="654"/>
      <c r="O14" s="654"/>
      <c r="P14" s="656">
        <f>+I14+M14+N14+O14</f>
        <v>0</v>
      </c>
      <c r="Q14" s="659"/>
      <c r="R14" s="659"/>
      <c r="S14" s="659"/>
      <c r="T14" s="659"/>
      <c r="U14" s="654">
        <f>66140*T14</f>
        <v>0</v>
      </c>
      <c r="V14" s="655">
        <f>R14*U14*2%</f>
        <v>0</v>
      </c>
      <c r="W14" s="655">
        <f>+U14*G14</f>
        <v>0</v>
      </c>
      <c r="X14" s="655">
        <f>+V14+W14</f>
        <v>0</v>
      </c>
      <c r="Y14" s="654">
        <f>IF((X14&gt;U14*30%),U14*30%,X14)</f>
        <v>0</v>
      </c>
      <c r="Z14" s="654"/>
      <c r="AA14" s="654"/>
      <c r="AB14" s="656">
        <f>+U14+Y14+Z14+AA14</f>
        <v>0</v>
      </c>
      <c r="AC14" s="656">
        <f>C14-Q14</f>
        <v>0</v>
      </c>
      <c r="AD14" s="656">
        <f>I14-U14</f>
        <v>0</v>
      </c>
      <c r="AE14" s="656">
        <f t="shared" si="0"/>
        <v>0</v>
      </c>
      <c r="AF14" s="656">
        <f t="shared" si="0"/>
        <v>0</v>
      </c>
      <c r="AG14" s="656">
        <f>O14-AA14</f>
        <v>0</v>
      </c>
      <c r="AH14" s="656">
        <f>AD14+AE14+AF14+AG14</f>
        <v>0</v>
      </c>
      <c r="AI14" s="658"/>
      <c r="AJ14" s="242">
        <f>+F14+1</f>
        <v>1</v>
      </c>
      <c r="AK14" s="654">
        <f>66140*H14</f>
        <v>0</v>
      </c>
      <c r="AL14" s="655">
        <f>AJ14*AK14*2%</f>
        <v>0</v>
      </c>
      <c r="AM14" s="655">
        <f>+AK14*G14</f>
        <v>0</v>
      </c>
      <c r="AN14" s="655">
        <f>+AL14+AM14</f>
        <v>0</v>
      </c>
      <c r="AO14" s="654">
        <f>IF((AN14&gt;AK14*30%),AK14*30%,AN14)</f>
        <v>0</v>
      </c>
      <c r="AP14" s="654">
        <f>+AK14</f>
        <v>0</v>
      </c>
      <c r="AQ14" s="654"/>
      <c r="AR14" s="656">
        <f>+AK14+AO14+AP14+AQ14</f>
        <v>0</v>
      </c>
      <c r="AS14" s="658"/>
      <c r="AT14" s="242">
        <f>+AJ14+1</f>
        <v>2</v>
      </c>
      <c r="AU14" s="654">
        <f>66140*H14</f>
        <v>0</v>
      </c>
      <c r="AV14" s="655">
        <f>AT14*AU14*2%</f>
        <v>0</v>
      </c>
      <c r="AW14" s="655">
        <f>+AU14*G1214</f>
        <v>0</v>
      </c>
      <c r="AX14" s="655">
        <f>+AV14+AW14</f>
        <v>0</v>
      </c>
      <c r="AY14" s="654">
        <f>IF((AX14&gt;AU14*30%),AU14*30%,AX14)</f>
        <v>0</v>
      </c>
      <c r="AZ14" s="654">
        <f>+AU14</f>
        <v>0</v>
      </c>
      <c r="BA14" s="654"/>
      <c r="BB14" s="656">
        <f>+AU14+AY14+AZ14+BA14</f>
        <v>0</v>
      </c>
    </row>
    <row r="15" spans="1:54" s="333" customFormat="1" ht="13.5">
      <c r="A15" s="277"/>
      <c r="B15" s="250" t="s">
        <v>267</v>
      </c>
      <c r="C15" s="279">
        <f>SUM(C12:C14)</f>
        <v>0</v>
      </c>
      <c r="D15" s="279" t="s">
        <v>1</v>
      </c>
      <c r="E15" s="279" t="s">
        <v>1</v>
      </c>
      <c r="F15" s="279" t="s">
        <v>1</v>
      </c>
      <c r="G15" s="279" t="s">
        <v>1</v>
      </c>
      <c r="H15" s="660" t="s">
        <v>1</v>
      </c>
      <c r="I15" s="656">
        <f aca="true" t="shared" si="1" ref="I15:Q15">SUM(I12:I14)</f>
        <v>0</v>
      </c>
      <c r="J15" s="661">
        <f t="shared" si="1"/>
        <v>0</v>
      </c>
      <c r="K15" s="661">
        <f t="shared" si="1"/>
        <v>0</v>
      </c>
      <c r="L15" s="661">
        <f t="shared" si="1"/>
        <v>0</v>
      </c>
      <c r="M15" s="656">
        <f t="shared" si="1"/>
        <v>0</v>
      </c>
      <c r="N15" s="656">
        <f t="shared" si="1"/>
        <v>0</v>
      </c>
      <c r="O15" s="656">
        <f t="shared" si="1"/>
        <v>0</v>
      </c>
      <c r="P15" s="656">
        <f t="shared" si="1"/>
        <v>0</v>
      </c>
      <c r="Q15" s="656">
        <f t="shared" si="1"/>
        <v>0</v>
      </c>
      <c r="R15" s="656" t="s">
        <v>1</v>
      </c>
      <c r="S15" s="656" t="s">
        <v>1</v>
      </c>
      <c r="T15" s="656" t="s">
        <v>1</v>
      </c>
      <c r="U15" s="656">
        <f aca="true" t="shared" si="2" ref="U15:AB15">SUM(U12:U14)</f>
        <v>0</v>
      </c>
      <c r="V15" s="661">
        <f t="shared" si="2"/>
        <v>0</v>
      </c>
      <c r="W15" s="661">
        <f t="shared" si="2"/>
        <v>0</v>
      </c>
      <c r="X15" s="661">
        <f t="shared" si="2"/>
        <v>0</v>
      </c>
      <c r="Y15" s="656">
        <f t="shared" si="2"/>
        <v>0</v>
      </c>
      <c r="Z15" s="656">
        <f t="shared" si="2"/>
        <v>0</v>
      </c>
      <c r="AA15" s="656">
        <f t="shared" si="2"/>
        <v>0</v>
      </c>
      <c r="AB15" s="656">
        <f t="shared" si="2"/>
        <v>0</v>
      </c>
      <c r="AC15" s="656">
        <f aca="true" t="shared" si="3" ref="AC15:AO15">SUM(AC12:AC14)</f>
        <v>0</v>
      </c>
      <c r="AD15" s="656">
        <f t="shared" si="3"/>
        <v>0</v>
      </c>
      <c r="AE15" s="656">
        <f t="shared" si="3"/>
        <v>0</v>
      </c>
      <c r="AF15" s="656">
        <f t="shared" si="3"/>
        <v>0</v>
      </c>
      <c r="AG15" s="656">
        <f t="shared" si="3"/>
        <v>0</v>
      </c>
      <c r="AH15" s="656">
        <f t="shared" si="3"/>
        <v>0</v>
      </c>
      <c r="AI15" s="656">
        <f t="shared" si="3"/>
        <v>0</v>
      </c>
      <c r="AJ15" s="242"/>
      <c r="AK15" s="656">
        <f t="shared" si="3"/>
        <v>0</v>
      </c>
      <c r="AL15" s="661">
        <f t="shared" si="3"/>
        <v>0</v>
      </c>
      <c r="AM15" s="661">
        <f t="shared" si="3"/>
        <v>0</v>
      </c>
      <c r="AN15" s="661">
        <f t="shared" si="3"/>
        <v>0</v>
      </c>
      <c r="AO15" s="656">
        <f t="shared" si="3"/>
        <v>0</v>
      </c>
      <c r="AP15" s="656">
        <f aca="true" t="shared" si="4" ref="AP15:AY15">SUM(AP12:AP14)</f>
        <v>0</v>
      </c>
      <c r="AQ15" s="656">
        <f t="shared" si="4"/>
        <v>0</v>
      </c>
      <c r="AR15" s="656">
        <f t="shared" si="4"/>
        <v>0</v>
      </c>
      <c r="AS15" s="656">
        <f t="shared" si="4"/>
        <v>0</v>
      </c>
      <c r="AT15" s="242"/>
      <c r="AU15" s="656">
        <f t="shared" si="4"/>
        <v>0</v>
      </c>
      <c r="AV15" s="661">
        <f t="shared" si="4"/>
        <v>0</v>
      </c>
      <c r="AW15" s="661">
        <f t="shared" si="4"/>
        <v>0</v>
      </c>
      <c r="AX15" s="661">
        <f t="shared" si="4"/>
        <v>0</v>
      </c>
      <c r="AY15" s="656">
        <f t="shared" si="4"/>
        <v>0</v>
      </c>
      <c r="AZ15" s="656">
        <f>SUM(AZ12:AZ14)</f>
        <v>0</v>
      </c>
      <c r="BA15" s="656">
        <f>SUM(BA12:BA14)</f>
        <v>0</v>
      </c>
      <c r="BB15" s="656">
        <f>SUM(BB12:BB14)</f>
        <v>0</v>
      </c>
    </row>
    <row r="16" spans="1:54" ht="14.25">
      <c r="A16" s="104"/>
      <c r="B16" s="205"/>
      <c r="C16" s="205"/>
      <c r="D16" s="205"/>
      <c r="E16" s="205"/>
      <c r="F16" s="205"/>
      <c r="G16" s="335"/>
      <c r="H16" s="106"/>
      <c r="I16" s="662"/>
      <c r="J16" s="663"/>
      <c r="K16" s="663"/>
      <c r="L16" s="663"/>
      <c r="M16" s="662"/>
      <c r="N16" s="662"/>
      <c r="O16" s="662"/>
      <c r="P16" s="662"/>
      <c r="Q16" s="656"/>
      <c r="R16" s="656"/>
      <c r="S16" s="656"/>
      <c r="T16" s="656"/>
      <c r="U16" s="662"/>
      <c r="V16" s="663"/>
      <c r="W16" s="663"/>
      <c r="X16" s="663"/>
      <c r="Y16" s="662"/>
      <c r="Z16" s="662"/>
      <c r="AA16" s="662"/>
      <c r="AB16" s="662"/>
      <c r="AC16" s="658"/>
      <c r="AD16" s="658"/>
      <c r="AE16" s="656"/>
      <c r="AF16" s="656"/>
      <c r="AG16" s="656"/>
      <c r="AH16" s="658"/>
      <c r="AI16" s="658"/>
      <c r="AJ16" s="242"/>
      <c r="AK16" s="662"/>
      <c r="AL16" s="663"/>
      <c r="AM16" s="663"/>
      <c r="AN16" s="663"/>
      <c r="AO16" s="662"/>
      <c r="AP16" s="662"/>
      <c r="AQ16" s="662"/>
      <c r="AR16" s="662"/>
      <c r="AS16" s="658"/>
      <c r="AT16" s="242"/>
      <c r="AU16" s="662"/>
      <c r="AV16" s="663"/>
      <c r="AW16" s="663"/>
      <c r="AX16" s="663"/>
      <c r="AY16" s="662"/>
      <c r="AZ16" s="662"/>
      <c r="BA16" s="662"/>
      <c r="BB16" s="662"/>
    </row>
    <row r="17" spans="1:54" ht="14.25">
      <c r="A17" s="104"/>
      <c r="B17" s="205"/>
      <c r="C17" s="205"/>
      <c r="D17" s="205"/>
      <c r="E17" s="205"/>
      <c r="F17" s="205"/>
      <c r="G17" s="335"/>
      <c r="H17" s="106"/>
      <c r="I17" s="662"/>
      <c r="J17" s="663"/>
      <c r="K17" s="663"/>
      <c r="L17" s="663"/>
      <c r="M17" s="662"/>
      <c r="N17" s="662"/>
      <c r="O17" s="662"/>
      <c r="P17" s="662"/>
      <c r="Q17" s="656"/>
      <c r="R17" s="656"/>
      <c r="S17" s="656"/>
      <c r="T17" s="656"/>
      <c r="U17" s="662"/>
      <c r="V17" s="663"/>
      <c r="W17" s="663"/>
      <c r="X17" s="663"/>
      <c r="Y17" s="662"/>
      <c r="Z17" s="662"/>
      <c r="AA17" s="662"/>
      <c r="AB17" s="662"/>
      <c r="AC17" s="658"/>
      <c r="AD17" s="658"/>
      <c r="AE17" s="656"/>
      <c r="AF17" s="656"/>
      <c r="AG17" s="656"/>
      <c r="AH17" s="658"/>
      <c r="AI17" s="658"/>
      <c r="AJ17" s="242"/>
      <c r="AK17" s="662"/>
      <c r="AL17" s="663"/>
      <c r="AM17" s="663"/>
      <c r="AN17" s="663"/>
      <c r="AO17" s="662"/>
      <c r="AP17" s="662"/>
      <c r="AQ17" s="662"/>
      <c r="AR17" s="662"/>
      <c r="AS17" s="658"/>
      <c r="AT17" s="242"/>
      <c r="AU17" s="662"/>
      <c r="AV17" s="663"/>
      <c r="AW17" s="663"/>
      <c r="AX17" s="663"/>
      <c r="AY17" s="662"/>
      <c r="AZ17" s="662"/>
      <c r="BA17" s="662"/>
      <c r="BB17" s="662"/>
    </row>
    <row r="18" spans="1:54" s="33" customFormat="1" ht="14.25">
      <c r="A18" s="231"/>
      <c r="B18" s="205" t="s">
        <v>230</v>
      </c>
      <c r="C18" s="205"/>
      <c r="D18" s="205"/>
      <c r="E18" s="205"/>
      <c r="F18" s="205"/>
      <c r="G18" s="335"/>
      <c r="H18" s="106"/>
      <c r="I18" s="662"/>
      <c r="J18" s="663"/>
      <c r="K18" s="663"/>
      <c r="L18" s="663"/>
      <c r="M18" s="662"/>
      <c r="N18" s="662"/>
      <c r="O18" s="662"/>
      <c r="P18" s="662"/>
      <c r="Q18" s="664"/>
      <c r="R18" s="664"/>
      <c r="S18" s="664"/>
      <c r="T18" s="664"/>
      <c r="U18" s="662"/>
      <c r="V18" s="663"/>
      <c r="W18" s="663"/>
      <c r="X18" s="663"/>
      <c r="Y18" s="662"/>
      <c r="Z18" s="662"/>
      <c r="AA18" s="662"/>
      <c r="AB18" s="662"/>
      <c r="AC18" s="662"/>
      <c r="AD18" s="662"/>
      <c r="AE18" s="662"/>
      <c r="AF18" s="662"/>
      <c r="AG18" s="662"/>
      <c r="AH18" s="658"/>
      <c r="AI18" s="662"/>
      <c r="AJ18" s="242"/>
      <c r="AK18" s="662"/>
      <c r="AL18" s="663"/>
      <c r="AM18" s="663"/>
      <c r="AN18" s="663"/>
      <c r="AO18" s="662"/>
      <c r="AP18" s="662"/>
      <c r="AQ18" s="662"/>
      <c r="AR18" s="662"/>
      <c r="AS18" s="662"/>
      <c r="AT18" s="242"/>
      <c r="AU18" s="662"/>
      <c r="AV18" s="663"/>
      <c r="AW18" s="663"/>
      <c r="AX18" s="663"/>
      <c r="AY18" s="662"/>
      <c r="AZ18" s="662"/>
      <c r="BA18" s="662"/>
      <c r="BB18" s="662"/>
    </row>
    <row r="19" spans="1:54" s="33" customFormat="1" ht="14.25">
      <c r="A19" s="231"/>
      <c r="B19" s="205" t="s">
        <v>231</v>
      </c>
      <c r="C19" s="205"/>
      <c r="D19" s="205"/>
      <c r="E19" s="205"/>
      <c r="F19" s="205"/>
      <c r="G19" s="335"/>
      <c r="H19" s="106"/>
      <c r="I19" s="662"/>
      <c r="J19" s="663"/>
      <c r="K19" s="663"/>
      <c r="L19" s="663"/>
      <c r="M19" s="662"/>
      <c r="N19" s="662"/>
      <c r="O19" s="662"/>
      <c r="P19" s="662"/>
      <c r="Q19" s="664"/>
      <c r="R19" s="664"/>
      <c r="S19" s="664"/>
      <c r="T19" s="664"/>
      <c r="U19" s="662"/>
      <c r="V19" s="663"/>
      <c r="W19" s="663"/>
      <c r="X19" s="663"/>
      <c r="Y19" s="662"/>
      <c r="Z19" s="662"/>
      <c r="AA19" s="662"/>
      <c r="AB19" s="662"/>
      <c r="AC19" s="662"/>
      <c r="AD19" s="662"/>
      <c r="AE19" s="662"/>
      <c r="AF19" s="662"/>
      <c r="AG19" s="662"/>
      <c r="AH19" s="658"/>
      <c r="AI19" s="662"/>
      <c r="AJ19" s="242"/>
      <c r="AK19" s="662"/>
      <c r="AL19" s="663"/>
      <c r="AM19" s="663"/>
      <c r="AN19" s="663"/>
      <c r="AO19" s="662"/>
      <c r="AP19" s="662"/>
      <c r="AQ19" s="662"/>
      <c r="AR19" s="662"/>
      <c r="AS19" s="662"/>
      <c r="AT19" s="242"/>
      <c r="AU19" s="662"/>
      <c r="AV19" s="663"/>
      <c r="AW19" s="663"/>
      <c r="AX19" s="663"/>
      <c r="AY19" s="662"/>
      <c r="AZ19" s="662"/>
      <c r="BA19" s="662"/>
      <c r="BB19" s="662"/>
    </row>
    <row r="20" spans="1:54" ht="14.25">
      <c r="A20" s="104">
        <v>1</v>
      </c>
      <c r="B20" s="104"/>
      <c r="C20" s="242"/>
      <c r="D20" s="242"/>
      <c r="E20" s="242"/>
      <c r="F20" s="242"/>
      <c r="G20" s="337"/>
      <c r="H20" s="653"/>
      <c r="I20" s="654">
        <f>66140*H20</f>
        <v>0</v>
      </c>
      <c r="J20" s="655">
        <f>F20*I20*2%</f>
        <v>0</v>
      </c>
      <c r="K20" s="655">
        <f>+I20*G20</f>
        <v>0</v>
      </c>
      <c r="L20" s="655">
        <f>+J20+K20</f>
        <v>0</v>
      </c>
      <c r="M20" s="654">
        <f>IF((L20&gt;I20*30%),I20*30%,L20)</f>
        <v>0</v>
      </c>
      <c r="N20" s="654"/>
      <c r="O20" s="654"/>
      <c r="P20" s="656">
        <f>+I20+M20+N20+O20</f>
        <v>0</v>
      </c>
      <c r="Q20" s="657"/>
      <c r="R20" s="657"/>
      <c r="S20" s="657"/>
      <c r="T20" s="657"/>
      <c r="U20" s="654">
        <f>66140*T20</f>
        <v>0</v>
      </c>
      <c r="V20" s="655">
        <f>R20*U20*2%</f>
        <v>0</v>
      </c>
      <c r="W20" s="655">
        <f>+U20*G20</f>
        <v>0</v>
      </c>
      <c r="X20" s="655">
        <f>+V20+W20</f>
        <v>0</v>
      </c>
      <c r="Y20" s="654">
        <f>IF((X20&gt;U20*30%),U20*30%,X20)</f>
        <v>0</v>
      </c>
      <c r="Z20" s="654"/>
      <c r="AA20" s="654"/>
      <c r="AB20" s="656">
        <f>+U20+Y20+Z20+AA20</f>
        <v>0</v>
      </c>
      <c r="AC20" s="656">
        <f>C20-Q20</f>
        <v>0</v>
      </c>
      <c r="AD20" s="656">
        <f>I20-U20</f>
        <v>0</v>
      </c>
      <c r="AE20" s="656">
        <f aca="true" t="shared" si="5" ref="AE20:AF22">+M20-Y20</f>
        <v>0</v>
      </c>
      <c r="AF20" s="656">
        <f t="shared" si="5"/>
        <v>0</v>
      </c>
      <c r="AG20" s="656">
        <f>O20-AA20</f>
        <v>0</v>
      </c>
      <c r="AH20" s="656">
        <f>AD20+AE20+AF20+AG20</f>
        <v>0</v>
      </c>
      <c r="AI20" s="658"/>
      <c r="AJ20" s="242">
        <f>+F20+1</f>
        <v>1</v>
      </c>
      <c r="AK20" s="654">
        <f>66140*H20</f>
        <v>0</v>
      </c>
      <c r="AL20" s="655">
        <f>AJ20*AK20*2%</f>
        <v>0</v>
      </c>
      <c r="AM20" s="655">
        <f>+AK20*G20</f>
        <v>0</v>
      </c>
      <c r="AN20" s="655">
        <f>+AL20+AM20</f>
        <v>0</v>
      </c>
      <c r="AO20" s="654">
        <f>IF((AN20&gt;AK20*30%),AK20*30%,AN20)</f>
        <v>0</v>
      </c>
      <c r="AP20" s="654">
        <f>+AK20</f>
        <v>0</v>
      </c>
      <c r="AQ20" s="654"/>
      <c r="AR20" s="656">
        <f>+AK20+AO20+AP20+AQ20</f>
        <v>0</v>
      </c>
      <c r="AS20" s="658"/>
      <c r="AT20" s="242">
        <f>+AJ20+1</f>
        <v>2</v>
      </c>
      <c r="AU20" s="654">
        <f>66140*H20</f>
        <v>0</v>
      </c>
      <c r="AV20" s="655">
        <f>AT20*AU20*2%</f>
        <v>0</v>
      </c>
      <c r="AW20" s="655">
        <f>+AU20*G1220</f>
        <v>0</v>
      </c>
      <c r="AX20" s="655">
        <f>+AV20+AW20</f>
        <v>0</v>
      </c>
      <c r="AY20" s="654">
        <f>IF((AX20&gt;AU20*30%),AU20*30%,AX20)</f>
        <v>0</v>
      </c>
      <c r="AZ20" s="654">
        <f>+AU20</f>
        <v>0</v>
      </c>
      <c r="BA20" s="654"/>
      <c r="BB20" s="656">
        <f>+AU20+AY20+AZ20+BA20</f>
        <v>0</v>
      </c>
    </row>
    <row r="21" spans="1:54" ht="14.25">
      <c r="A21" s="104">
        <v>2</v>
      </c>
      <c r="B21" s="104"/>
      <c r="C21" s="242"/>
      <c r="D21" s="242"/>
      <c r="E21" s="242"/>
      <c r="F21" s="242"/>
      <c r="G21" s="665"/>
      <c r="H21" s="653"/>
      <c r="I21" s="654">
        <f>66140*H21</f>
        <v>0</v>
      </c>
      <c r="J21" s="655">
        <f>F21*I21*2%</f>
        <v>0</v>
      </c>
      <c r="K21" s="655">
        <f>+I21*G21</f>
        <v>0</v>
      </c>
      <c r="L21" s="655">
        <f>+J21+K21</f>
        <v>0</v>
      </c>
      <c r="M21" s="654">
        <f>IF((L21&gt;I21*30%),I21*30%,L21)</f>
        <v>0</v>
      </c>
      <c r="N21" s="654"/>
      <c r="O21" s="654"/>
      <c r="P21" s="656">
        <f>+I21+M21+N21+O21</f>
        <v>0</v>
      </c>
      <c r="Q21" s="657"/>
      <c r="R21" s="657"/>
      <c r="S21" s="657"/>
      <c r="T21" s="657"/>
      <c r="U21" s="654">
        <f>66140*T21</f>
        <v>0</v>
      </c>
      <c r="V21" s="655">
        <f>R21*U21*2%</f>
        <v>0</v>
      </c>
      <c r="W21" s="655">
        <f>+U21*G21</f>
        <v>0</v>
      </c>
      <c r="X21" s="655">
        <f>+V21+W21</f>
        <v>0</v>
      </c>
      <c r="Y21" s="654">
        <f>IF((X21&gt;U21*30%),U21*30%,X21)</f>
        <v>0</v>
      </c>
      <c r="Z21" s="654"/>
      <c r="AA21" s="654"/>
      <c r="AB21" s="656">
        <f>+U21+Y21+Z21+AA21</f>
        <v>0</v>
      </c>
      <c r="AC21" s="656">
        <f>C21-Q21</f>
        <v>0</v>
      </c>
      <c r="AD21" s="656">
        <f>I21-U21</f>
        <v>0</v>
      </c>
      <c r="AE21" s="656">
        <f t="shared" si="5"/>
        <v>0</v>
      </c>
      <c r="AF21" s="656">
        <f t="shared" si="5"/>
        <v>0</v>
      </c>
      <c r="AG21" s="656">
        <f>O21-AA21</f>
        <v>0</v>
      </c>
      <c r="AH21" s="656">
        <f>AD21+AE21+AF21+AG21</f>
        <v>0</v>
      </c>
      <c r="AI21" s="658"/>
      <c r="AJ21" s="242">
        <f>+F21+1</f>
        <v>1</v>
      </c>
      <c r="AK21" s="654">
        <f>66140*H21</f>
        <v>0</v>
      </c>
      <c r="AL21" s="655">
        <f>AJ21*AK21*2%</f>
        <v>0</v>
      </c>
      <c r="AM21" s="655">
        <f>+AK21*G21</f>
        <v>0</v>
      </c>
      <c r="AN21" s="655">
        <f>+AL21+AM21</f>
        <v>0</v>
      </c>
      <c r="AO21" s="654">
        <f>IF((AN21&gt;AK21*30%),AK21*30%,AN21)</f>
        <v>0</v>
      </c>
      <c r="AP21" s="654">
        <f>+AK21</f>
        <v>0</v>
      </c>
      <c r="AQ21" s="654"/>
      <c r="AR21" s="656">
        <f>+AK21+AO21+AP21+AQ21</f>
        <v>0</v>
      </c>
      <c r="AS21" s="658"/>
      <c r="AT21" s="242">
        <f>+AJ21+1</f>
        <v>2</v>
      </c>
      <c r="AU21" s="654">
        <f>66140*H21</f>
        <v>0</v>
      </c>
      <c r="AV21" s="655">
        <f>AT21*AU21*2%</f>
        <v>0</v>
      </c>
      <c r="AW21" s="655">
        <f>+AU21*G1221</f>
        <v>0</v>
      </c>
      <c r="AX21" s="655">
        <f>+AV21+AW21</f>
        <v>0</v>
      </c>
      <c r="AY21" s="654">
        <f>IF((AX21&gt;AU21*30%),AU21*30%,AX21)</f>
        <v>0</v>
      </c>
      <c r="AZ21" s="654">
        <f>+AU21</f>
        <v>0</v>
      </c>
      <c r="BA21" s="654"/>
      <c r="BB21" s="656">
        <f>+AU21+AY21+AZ21+BA21</f>
        <v>0</v>
      </c>
    </row>
    <row r="22" spans="1:54" ht="14.25">
      <c r="A22" s="104">
        <v>3</v>
      </c>
      <c r="B22" s="104"/>
      <c r="C22" s="242"/>
      <c r="D22" s="242"/>
      <c r="E22" s="242"/>
      <c r="F22" s="242"/>
      <c r="G22" s="652"/>
      <c r="H22" s="653"/>
      <c r="I22" s="654">
        <f>66140*H22</f>
        <v>0</v>
      </c>
      <c r="J22" s="655">
        <f>F22*I22*2%</f>
        <v>0</v>
      </c>
      <c r="K22" s="655">
        <f>+I22*G22</f>
        <v>0</v>
      </c>
      <c r="L22" s="655">
        <f>+J22+K22</f>
        <v>0</v>
      </c>
      <c r="M22" s="654">
        <f>IF((L22&gt;I22*30%),I22*30%,L22)</f>
        <v>0</v>
      </c>
      <c r="N22" s="654"/>
      <c r="O22" s="654"/>
      <c r="P22" s="656">
        <f>+I22+M22+N22+O22</f>
        <v>0</v>
      </c>
      <c r="Q22" s="659"/>
      <c r="R22" s="659"/>
      <c r="S22" s="659"/>
      <c r="T22" s="659"/>
      <c r="U22" s="654">
        <f>66140*T22</f>
        <v>0</v>
      </c>
      <c r="V22" s="655">
        <f>R22*U22*2%</f>
        <v>0</v>
      </c>
      <c r="W22" s="655">
        <f>+U22*G22</f>
        <v>0</v>
      </c>
      <c r="X22" s="655">
        <f>+V22+W22</f>
        <v>0</v>
      </c>
      <c r="Y22" s="654">
        <f>IF((X22&gt;U22*30%),U22*30%,X22)</f>
        <v>0</v>
      </c>
      <c r="Z22" s="654"/>
      <c r="AA22" s="654"/>
      <c r="AB22" s="656">
        <f>+U22+Y22+Z22+AA22</f>
        <v>0</v>
      </c>
      <c r="AC22" s="656">
        <f>C22-Q22</f>
        <v>0</v>
      </c>
      <c r="AD22" s="656">
        <f>I22-U22</f>
        <v>0</v>
      </c>
      <c r="AE22" s="656">
        <f t="shared" si="5"/>
        <v>0</v>
      </c>
      <c r="AF22" s="656">
        <f t="shared" si="5"/>
        <v>0</v>
      </c>
      <c r="AG22" s="656">
        <f>O22-AA22</f>
        <v>0</v>
      </c>
      <c r="AH22" s="656">
        <f>AD22+AE22+AF22+AG22</f>
        <v>0</v>
      </c>
      <c r="AI22" s="658"/>
      <c r="AJ22" s="242">
        <f>+F22+1</f>
        <v>1</v>
      </c>
      <c r="AK22" s="654">
        <f>66140*H22</f>
        <v>0</v>
      </c>
      <c r="AL22" s="655">
        <f>AJ22*AK22*2%</f>
        <v>0</v>
      </c>
      <c r="AM22" s="655">
        <f>+AK22*G22</f>
        <v>0</v>
      </c>
      <c r="AN22" s="655">
        <f>+AL22+AM22</f>
        <v>0</v>
      </c>
      <c r="AO22" s="654">
        <f>IF((AN22&gt;AK22*30%),AK22*30%,AN22)</f>
        <v>0</v>
      </c>
      <c r="AP22" s="654">
        <f>+AK22</f>
        <v>0</v>
      </c>
      <c r="AQ22" s="654"/>
      <c r="AR22" s="656">
        <f>+AK22+AO22+AP22+AQ22</f>
        <v>0</v>
      </c>
      <c r="AS22" s="658"/>
      <c r="AT22" s="242">
        <f>+AJ22+1</f>
        <v>2</v>
      </c>
      <c r="AU22" s="654">
        <f>66140*H22</f>
        <v>0</v>
      </c>
      <c r="AV22" s="655">
        <f>AT22*AU22*2%</f>
        <v>0</v>
      </c>
      <c r="AW22" s="655">
        <f>+AU22*G1222</f>
        <v>0</v>
      </c>
      <c r="AX22" s="655">
        <f>+AV22+AW22</f>
        <v>0</v>
      </c>
      <c r="AY22" s="654">
        <f>IF((AX22&gt;AU22*30%),AU22*30%,AX22)</f>
        <v>0</v>
      </c>
      <c r="AZ22" s="654">
        <f>+AU22</f>
        <v>0</v>
      </c>
      <c r="BA22" s="654"/>
      <c r="BB22" s="656">
        <f>+AU22+AY22+AZ22+BA22</f>
        <v>0</v>
      </c>
    </row>
    <row r="23" spans="1:54" s="333" customFormat="1" ht="13.5">
      <c r="A23" s="277"/>
      <c r="B23" s="250" t="s">
        <v>267</v>
      </c>
      <c r="C23" s="279">
        <f>SUM(C20:C22)</f>
        <v>0</v>
      </c>
      <c r="D23" s="279" t="s">
        <v>1</v>
      </c>
      <c r="E23" s="279" t="s">
        <v>1</v>
      </c>
      <c r="F23" s="279" t="s">
        <v>1</v>
      </c>
      <c r="G23" s="279" t="s">
        <v>1</v>
      </c>
      <c r="H23" s="660" t="s">
        <v>1</v>
      </c>
      <c r="I23" s="656">
        <f aca="true" t="shared" si="6" ref="I23:Q23">SUM(I20:I22)</f>
        <v>0</v>
      </c>
      <c r="J23" s="661">
        <f t="shared" si="6"/>
        <v>0</v>
      </c>
      <c r="K23" s="661">
        <f t="shared" si="6"/>
        <v>0</v>
      </c>
      <c r="L23" s="661">
        <f t="shared" si="6"/>
        <v>0</v>
      </c>
      <c r="M23" s="656">
        <f t="shared" si="6"/>
        <v>0</v>
      </c>
      <c r="N23" s="656">
        <f t="shared" si="6"/>
        <v>0</v>
      </c>
      <c r="O23" s="656">
        <f t="shared" si="6"/>
        <v>0</v>
      </c>
      <c r="P23" s="656">
        <f t="shared" si="6"/>
        <v>0</v>
      </c>
      <c r="Q23" s="656">
        <f t="shared" si="6"/>
        <v>0</v>
      </c>
      <c r="R23" s="656" t="s">
        <v>1</v>
      </c>
      <c r="S23" s="656" t="s">
        <v>1</v>
      </c>
      <c r="T23" s="656" t="s">
        <v>1</v>
      </c>
      <c r="U23" s="656">
        <f aca="true" t="shared" si="7" ref="U23:AB23">SUM(U20:U22)</f>
        <v>0</v>
      </c>
      <c r="V23" s="661">
        <f t="shared" si="7"/>
        <v>0</v>
      </c>
      <c r="W23" s="661">
        <f t="shared" si="7"/>
        <v>0</v>
      </c>
      <c r="X23" s="661">
        <f t="shared" si="7"/>
        <v>0</v>
      </c>
      <c r="Y23" s="656">
        <f t="shared" si="7"/>
        <v>0</v>
      </c>
      <c r="Z23" s="656">
        <f t="shared" si="7"/>
        <v>0</v>
      </c>
      <c r="AA23" s="656">
        <f t="shared" si="7"/>
        <v>0</v>
      </c>
      <c r="AB23" s="656">
        <f t="shared" si="7"/>
        <v>0</v>
      </c>
      <c r="AC23" s="656">
        <f aca="true" t="shared" si="8" ref="AC23:AN23">SUM(AC20:AC22)</f>
        <v>0</v>
      </c>
      <c r="AD23" s="656">
        <f t="shared" si="8"/>
        <v>0</v>
      </c>
      <c r="AE23" s="656">
        <f t="shared" si="8"/>
        <v>0</v>
      </c>
      <c r="AF23" s="656">
        <f t="shared" si="8"/>
        <v>0</v>
      </c>
      <c r="AG23" s="656">
        <f t="shared" si="8"/>
        <v>0</v>
      </c>
      <c r="AH23" s="656">
        <f t="shared" si="8"/>
        <v>0</v>
      </c>
      <c r="AI23" s="656">
        <f t="shared" si="8"/>
        <v>0</v>
      </c>
      <c r="AJ23" s="242"/>
      <c r="AK23" s="656">
        <f t="shared" si="8"/>
        <v>0</v>
      </c>
      <c r="AL23" s="661">
        <f t="shared" si="8"/>
        <v>0</v>
      </c>
      <c r="AM23" s="661">
        <f t="shared" si="8"/>
        <v>0</v>
      </c>
      <c r="AN23" s="661">
        <f t="shared" si="8"/>
        <v>0</v>
      </c>
      <c r="AO23" s="656">
        <f aca="true" t="shared" si="9" ref="AO23:AX23">SUM(AO20:AO22)</f>
        <v>0</v>
      </c>
      <c r="AP23" s="656">
        <f t="shared" si="9"/>
        <v>0</v>
      </c>
      <c r="AQ23" s="656">
        <f t="shared" si="9"/>
        <v>0</v>
      </c>
      <c r="AR23" s="656">
        <f t="shared" si="9"/>
        <v>0</v>
      </c>
      <c r="AS23" s="656">
        <f t="shared" si="9"/>
        <v>0</v>
      </c>
      <c r="AT23" s="242"/>
      <c r="AU23" s="656">
        <f t="shared" si="9"/>
        <v>0</v>
      </c>
      <c r="AV23" s="661">
        <f t="shared" si="9"/>
        <v>0</v>
      </c>
      <c r="AW23" s="661">
        <f t="shared" si="9"/>
        <v>0</v>
      </c>
      <c r="AX23" s="661">
        <f t="shared" si="9"/>
        <v>0</v>
      </c>
      <c r="AY23" s="656">
        <f>SUM(AY20:AY22)</f>
        <v>0</v>
      </c>
      <c r="AZ23" s="656">
        <f>SUM(AZ20:AZ22)</f>
        <v>0</v>
      </c>
      <c r="BA23" s="656">
        <f>SUM(BA20:BA22)</f>
        <v>0</v>
      </c>
      <c r="BB23" s="656">
        <f>SUM(BB20:BB22)</f>
        <v>0</v>
      </c>
    </row>
    <row r="24" spans="1:54" s="333" customFormat="1" ht="13.5">
      <c r="A24" s="277"/>
      <c r="B24" s="250"/>
      <c r="C24" s="250"/>
      <c r="D24" s="250"/>
      <c r="E24" s="250"/>
      <c r="F24" s="250"/>
      <c r="G24" s="338"/>
      <c r="H24" s="250"/>
      <c r="I24" s="666"/>
      <c r="J24" s="667"/>
      <c r="K24" s="667"/>
      <c r="L24" s="667"/>
      <c r="M24" s="666"/>
      <c r="N24" s="666"/>
      <c r="O24" s="666"/>
      <c r="P24" s="666"/>
      <c r="Q24" s="656"/>
      <c r="R24" s="656"/>
      <c r="S24" s="656"/>
      <c r="T24" s="656"/>
      <c r="U24" s="666"/>
      <c r="V24" s="667"/>
      <c r="W24" s="667"/>
      <c r="X24" s="667"/>
      <c r="Y24" s="666"/>
      <c r="Z24" s="666"/>
      <c r="AA24" s="666"/>
      <c r="AB24" s="666"/>
      <c r="AC24" s="656"/>
      <c r="AD24" s="656"/>
      <c r="AE24" s="656"/>
      <c r="AF24" s="656"/>
      <c r="AG24" s="656"/>
      <c r="AH24" s="656"/>
      <c r="AI24" s="656"/>
      <c r="AJ24" s="242"/>
      <c r="AK24" s="666"/>
      <c r="AL24" s="667"/>
      <c r="AM24" s="667"/>
      <c r="AN24" s="667"/>
      <c r="AO24" s="666"/>
      <c r="AP24" s="666"/>
      <c r="AQ24" s="666"/>
      <c r="AR24" s="666"/>
      <c r="AS24" s="656"/>
      <c r="AT24" s="242"/>
      <c r="AU24" s="666"/>
      <c r="AV24" s="667"/>
      <c r="AW24" s="667"/>
      <c r="AX24" s="667"/>
      <c r="AY24" s="666"/>
      <c r="AZ24" s="666"/>
      <c r="BA24" s="666"/>
      <c r="BB24" s="666"/>
    </row>
    <row r="25" spans="1:54" s="333" customFormat="1" ht="13.5">
      <c r="A25" s="277"/>
      <c r="B25" s="250"/>
      <c r="C25" s="250"/>
      <c r="D25" s="250"/>
      <c r="E25" s="250"/>
      <c r="F25" s="250"/>
      <c r="G25" s="338"/>
      <c r="H25" s="250"/>
      <c r="I25" s="666"/>
      <c r="J25" s="667"/>
      <c r="K25" s="667"/>
      <c r="L25" s="667"/>
      <c r="M25" s="666"/>
      <c r="N25" s="666"/>
      <c r="O25" s="666"/>
      <c r="P25" s="666"/>
      <c r="Q25" s="656"/>
      <c r="R25" s="656"/>
      <c r="S25" s="656"/>
      <c r="T25" s="656"/>
      <c r="U25" s="666"/>
      <c r="V25" s="667"/>
      <c r="W25" s="667"/>
      <c r="X25" s="667"/>
      <c r="Y25" s="666"/>
      <c r="Z25" s="666"/>
      <c r="AA25" s="666"/>
      <c r="AB25" s="666"/>
      <c r="AC25" s="656"/>
      <c r="AD25" s="656"/>
      <c r="AE25" s="656"/>
      <c r="AF25" s="656"/>
      <c r="AG25" s="656"/>
      <c r="AH25" s="656"/>
      <c r="AI25" s="656"/>
      <c r="AJ25" s="242"/>
      <c r="AK25" s="666"/>
      <c r="AL25" s="667"/>
      <c r="AM25" s="667"/>
      <c r="AN25" s="667"/>
      <c r="AO25" s="666"/>
      <c r="AP25" s="666"/>
      <c r="AQ25" s="666"/>
      <c r="AR25" s="666"/>
      <c r="AS25" s="656"/>
      <c r="AT25" s="242"/>
      <c r="AU25" s="666"/>
      <c r="AV25" s="667"/>
      <c r="AW25" s="667"/>
      <c r="AX25" s="667"/>
      <c r="AY25" s="666"/>
      <c r="AZ25" s="666"/>
      <c r="BA25" s="666"/>
      <c r="BB25" s="666"/>
    </row>
    <row r="26" spans="1:54" s="33" customFormat="1" ht="14.25">
      <c r="A26" s="231"/>
      <c r="B26" s="205" t="s">
        <v>230</v>
      </c>
      <c r="C26" s="205"/>
      <c r="D26" s="205"/>
      <c r="E26" s="205"/>
      <c r="F26" s="205"/>
      <c r="G26" s="335"/>
      <c r="H26" s="106"/>
      <c r="I26" s="662"/>
      <c r="J26" s="663"/>
      <c r="K26" s="663"/>
      <c r="L26" s="663"/>
      <c r="M26" s="662"/>
      <c r="N26" s="662"/>
      <c r="O26" s="662"/>
      <c r="P26" s="662"/>
      <c r="Q26" s="664"/>
      <c r="R26" s="664"/>
      <c r="S26" s="664"/>
      <c r="T26" s="664"/>
      <c r="U26" s="662"/>
      <c r="V26" s="663"/>
      <c r="W26" s="663"/>
      <c r="X26" s="663"/>
      <c r="Y26" s="662"/>
      <c r="Z26" s="662"/>
      <c r="AA26" s="662"/>
      <c r="AB26" s="662"/>
      <c r="AC26" s="662"/>
      <c r="AD26" s="662"/>
      <c r="AE26" s="662"/>
      <c r="AF26" s="662"/>
      <c r="AG26" s="662"/>
      <c r="AH26" s="658"/>
      <c r="AI26" s="662"/>
      <c r="AJ26" s="242"/>
      <c r="AK26" s="662"/>
      <c r="AL26" s="663"/>
      <c r="AM26" s="663"/>
      <c r="AN26" s="663"/>
      <c r="AO26" s="662"/>
      <c r="AP26" s="662"/>
      <c r="AQ26" s="662"/>
      <c r="AR26" s="662"/>
      <c r="AS26" s="662"/>
      <c r="AT26" s="242"/>
      <c r="AU26" s="662"/>
      <c r="AV26" s="663"/>
      <c r="AW26" s="663"/>
      <c r="AX26" s="663"/>
      <c r="AY26" s="662"/>
      <c r="AZ26" s="662"/>
      <c r="BA26" s="662"/>
      <c r="BB26" s="662"/>
    </row>
    <row r="27" spans="1:54" s="33" customFormat="1" ht="14.25">
      <c r="A27" s="231"/>
      <c r="B27" s="205" t="s">
        <v>231</v>
      </c>
      <c r="C27" s="205"/>
      <c r="D27" s="205"/>
      <c r="E27" s="205"/>
      <c r="F27" s="205"/>
      <c r="G27" s="335"/>
      <c r="H27" s="106"/>
      <c r="I27" s="662"/>
      <c r="J27" s="663"/>
      <c r="K27" s="663"/>
      <c r="L27" s="663"/>
      <c r="M27" s="662"/>
      <c r="N27" s="662"/>
      <c r="O27" s="662"/>
      <c r="P27" s="662"/>
      <c r="Q27" s="664"/>
      <c r="R27" s="664"/>
      <c r="S27" s="664"/>
      <c r="T27" s="664"/>
      <c r="U27" s="662"/>
      <c r="V27" s="663"/>
      <c r="W27" s="663"/>
      <c r="X27" s="663"/>
      <c r="Y27" s="662"/>
      <c r="Z27" s="662"/>
      <c r="AA27" s="662"/>
      <c r="AB27" s="662"/>
      <c r="AC27" s="662"/>
      <c r="AD27" s="662"/>
      <c r="AE27" s="662"/>
      <c r="AF27" s="662"/>
      <c r="AG27" s="662"/>
      <c r="AH27" s="658"/>
      <c r="AI27" s="662"/>
      <c r="AJ27" s="242"/>
      <c r="AK27" s="662"/>
      <c r="AL27" s="663"/>
      <c r="AM27" s="663"/>
      <c r="AN27" s="663"/>
      <c r="AO27" s="662"/>
      <c r="AP27" s="662"/>
      <c r="AQ27" s="662"/>
      <c r="AR27" s="662"/>
      <c r="AS27" s="662"/>
      <c r="AT27" s="242"/>
      <c r="AU27" s="662"/>
      <c r="AV27" s="663"/>
      <c r="AW27" s="663"/>
      <c r="AX27" s="663"/>
      <c r="AY27" s="662"/>
      <c r="AZ27" s="662"/>
      <c r="BA27" s="662"/>
      <c r="BB27" s="662"/>
    </row>
    <row r="28" spans="1:54" ht="14.25">
      <c r="A28" s="104">
        <v>1</v>
      </c>
      <c r="B28" s="104"/>
      <c r="C28" s="242"/>
      <c r="D28" s="242"/>
      <c r="E28" s="242"/>
      <c r="F28" s="242"/>
      <c r="G28" s="337"/>
      <c r="H28" s="653"/>
      <c r="I28" s="654">
        <f>66140*H28</f>
        <v>0</v>
      </c>
      <c r="J28" s="655">
        <f>F28*I28*2%</f>
        <v>0</v>
      </c>
      <c r="K28" s="655">
        <f>+I28*G28</f>
        <v>0</v>
      </c>
      <c r="L28" s="655">
        <f>+J28+K28</f>
        <v>0</v>
      </c>
      <c r="M28" s="654">
        <f>IF((L28&gt;I28*30%),I28*30%,L28)</f>
        <v>0</v>
      </c>
      <c r="N28" s="654"/>
      <c r="O28" s="654"/>
      <c r="P28" s="656">
        <f>+I28+M28+N28+O28</f>
        <v>0</v>
      </c>
      <c r="Q28" s="657"/>
      <c r="R28" s="657"/>
      <c r="S28" s="657"/>
      <c r="T28" s="657"/>
      <c r="U28" s="654">
        <f>66140*T28</f>
        <v>0</v>
      </c>
      <c r="V28" s="655">
        <f>R28*U28*2%</f>
        <v>0</v>
      </c>
      <c r="W28" s="655">
        <f>+U28*G28</f>
        <v>0</v>
      </c>
      <c r="X28" s="655">
        <f>+V28+W28</f>
        <v>0</v>
      </c>
      <c r="Y28" s="654">
        <f>IF((X28&gt;U28*30%),U28*30%,X28)</f>
        <v>0</v>
      </c>
      <c r="Z28" s="654"/>
      <c r="AA28" s="654"/>
      <c r="AB28" s="656">
        <f>+U28+Y28+Z28+AA28</f>
        <v>0</v>
      </c>
      <c r="AC28" s="656">
        <f>C28-Q28</f>
        <v>0</v>
      </c>
      <c r="AD28" s="656">
        <f>I28-U28</f>
        <v>0</v>
      </c>
      <c r="AE28" s="656">
        <f aca="true" t="shared" si="10" ref="AE28:AF30">+M28-Y28</f>
        <v>0</v>
      </c>
      <c r="AF28" s="656">
        <f t="shared" si="10"/>
        <v>0</v>
      </c>
      <c r="AG28" s="656">
        <f>O28-AA28</f>
        <v>0</v>
      </c>
      <c r="AH28" s="656">
        <f>AD28+AE28+AF28+AG28</f>
        <v>0</v>
      </c>
      <c r="AI28" s="658"/>
      <c r="AJ28" s="242">
        <f>+F28+1</f>
        <v>1</v>
      </c>
      <c r="AK28" s="654">
        <f>66140*H28</f>
        <v>0</v>
      </c>
      <c r="AL28" s="655">
        <f>AJ28*AK28*2%</f>
        <v>0</v>
      </c>
      <c r="AM28" s="655">
        <f>+AK28*G28</f>
        <v>0</v>
      </c>
      <c r="AN28" s="655">
        <f>+AL28+AM28</f>
        <v>0</v>
      </c>
      <c r="AO28" s="654">
        <f>IF((AN28&gt;AK28*30%),AK28*30%,AN28)</f>
        <v>0</v>
      </c>
      <c r="AP28" s="654">
        <f>+AK28</f>
        <v>0</v>
      </c>
      <c r="AQ28" s="654"/>
      <c r="AR28" s="656">
        <f>+AK28+AO28+AP28+AQ28</f>
        <v>0</v>
      </c>
      <c r="AS28" s="658"/>
      <c r="AT28" s="242">
        <f>+AJ28+1</f>
        <v>2</v>
      </c>
      <c r="AU28" s="654">
        <f>66140*H28</f>
        <v>0</v>
      </c>
      <c r="AV28" s="655">
        <f>AT28*AU28*2%</f>
        <v>0</v>
      </c>
      <c r="AW28" s="655">
        <f>+AU28*G1228</f>
        <v>0</v>
      </c>
      <c r="AX28" s="655">
        <f>+AV28+AW28</f>
        <v>0</v>
      </c>
      <c r="AY28" s="654">
        <f>IF((AX28&gt;AU28*30%),AU28*30%,AX28)</f>
        <v>0</v>
      </c>
      <c r="AZ28" s="654">
        <f>+AU28</f>
        <v>0</v>
      </c>
      <c r="BA28" s="654"/>
      <c r="BB28" s="656">
        <f>+AU28+AY28+AZ28+BA28</f>
        <v>0</v>
      </c>
    </row>
    <row r="29" spans="1:54" ht="14.25">
      <c r="A29" s="104">
        <v>2</v>
      </c>
      <c r="B29" s="104"/>
      <c r="C29" s="242"/>
      <c r="D29" s="242"/>
      <c r="E29" s="242"/>
      <c r="F29" s="337"/>
      <c r="G29" s="665"/>
      <c r="H29" s="653"/>
      <c r="I29" s="654">
        <f>66140*H29</f>
        <v>0</v>
      </c>
      <c r="J29" s="655">
        <f>F29*I29*2%</f>
        <v>0</v>
      </c>
      <c r="K29" s="655">
        <f>+I29*G29</f>
        <v>0</v>
      </c>
      <c r="L29" s="655">
        <f>+J29+K29</f>
        <v>0</v>
      </c>
      <c r="M29" s="654">
        <f>IF((L29&gt;I29*30%),I29*30%,L29)</f>
        <v>0</v>
      </c>
      <c r="N29" s="654"/>
      <c r="O29" s="654"/>
      <c r="P29" s="656">
        <f>+I29+M29+N29+O29</f>
        <v>0</v>
      </c>
      <c r="Q29" s="657"/>
      <c r="R29" s="657"/>
      <c r="S29" s="657"/>
      <c r="T29" s="657"/>
      <c r="U29" s="654">
        <f>66140*T29</f>
        <v>0</v>
      </c>
      <c r="V29" s="655">
        <f>R29*U29*2%</f>
        <v>0</v>
      </c>
      <c r="W29" s="655">
        <f>+U29*G29</f>
        <v>0</v>
      </c>
      <c r="X29" s="655">
        <f>+V29+W29</f>
        <v>0</v>
      </c>
      <c r="Y29" s="654">
        <f>IF((X29&gt;U29*30%),U29*30%,X29)</f>
        <v>0</v>
      </c>
      <c r="Z29" s="654"/>
      <c r="AA29" s="654"/>
      <c r="AB29" s="656">
        <f>+U29+Y29+Z29+AA29</f>
        <v>0</v>
      </c>
      <c r="AC29" s="656">
        <f>C29-Q29</f>
        <v>0</v>
      </c>
      <c r="AD29" s="656">
        <f>I29-U29</f>
        <v>0</v>
      </c>
      <c r="AE29" s="656">
        <f t="shared" si="10"/>
        <v>0</v>
      </c>
      <c r="AF29" s="656">
        <f t="shared" si="10"/>
        <v>0</v>
      </c>
      <c r="AG29" s="656">
        <f>O29-AA29</f>
        <v>0</v>
      </c>
      <c r="AH29" s="656">
        <f>AD29+AE29+AF29+AG29</f>
        <v>0</v>
      </c>
      <c r="AI29" s="658"/>
      <c r="AJ29" s="242">
        <f>+F29+1</f>
        <v>1</v>
      </c>
      <c r="AK29" s="654">
        <f>66140*H29</f>
        <v>0</v>
      </c>
      <c r="AL29" s="655">
        <f>AJ29*AK29*2%</f>
        <v>0</v>
      </c>
      <c r="AM29" s="655">
        <f>+AK29*G29</f>
        <v>0</v>
      </c>
      <c r="AN29" s="655">
        <f>+AL29+AM29</f>
        <v>0</v>
      </c>
      <c r="AO29" s="654">
        <f>IF((AN29&gt;AK29*30%),AK29*30%,AN29)</f>
        <v>0</v>
      </c>
      <c r="AP29" s="654">
        <f>+AK29</f>
        <v>0</v>
      </c>
      <c r="AQ29" s="654"/>
      <c r="AR29" s="656">
        <f>+AK29+AO29+AP29+AQ29</f>
        <v>0</v>
      </c>
      <c r="AS29" s="658"/>
      <c r="AT29" s="242">
        <f>+AJ29+1</f>
        <v>2</v>
      </c>
      <c r="AU29" s="654">
        <f>66140*H29</f>
        <v>0</v>
      </c>
      <c r="AV29" s="655">
        <f>AT29*AU29*2%</f>
        <v>0</v>
      </c>
      <c r="AW29" s="655">
        <f>+AU29*G1229</f>
        <v>0</v>
      </c>
      <c r="AX29" s="655">
        <f>+AV29+AW29</f>
        <v>0</v>
      </c>
      <c r="AY29" s="654">
        <f>IF((AX29&gt;AU29*30%),AU29*30%,AX29)</f>
        <v>0</v>
      </c>
      <c r="AZ29" s="654">
        <f>+AU29</f>
        <v>0</v>
      </c>
      <c r="BA29" s="654"/>
      <c r="BB29" s="656">
        <f>+AU29+AY29+AZ29+BA29</f>
        <v>0</v>
      </c>
    </row>
    <row r="30" spans="1:54" ht="14.25">
      <c r="A30" s="104">
        <v>3</v>
      </c>
      <c r="B30" s="104"/>
      <c r="C30" s="242"/>
      <c r="D30" s="242"/>
      <c r="E30" s="242"/>
      <c r="F30" s="337"/>
      <c r="G30" s="665"/>
      <c r="H30" s="653"/>
      <c r="I30" s="654">
        <f>66140*H30</f>
        <v>0</v>
      </c>
      <c r="J30" s="655">
        <f>F30*I30*2%</f>
        <v>0</v>
      </c>
      <c r="K30" s="655">
        <f>+I30*G30</f>
        <v>0</v>
      </c>
      <c r="L30" s="655">
        <f>+J30+K30</f>
        <v>0</v>
      </c>
      <c r="M30" s="654">
        <f>IF((L30&gt;I30*30%),I30*30%,L30)</f>
        <v>0</v>
      </c>
      <c r="N30" s="654"/>
      <c r="O30" s="654"/>
      <c r="P30" s="656">
        <f>+I30+M30+N30+O30</f>
        <v>0</v>
      </c>
      <c r="Q30" s="659"/>
      <c r="R30" s="659"/>
      <c r="S30" s="659"/>
      <c r="T30" s="659"/>
      <c r="U30" s="654">
        <f>66140*T30</f>
        <v>0</v>
      </c>
      <c r="V30" s="655">
        <f>R30*U30*2%</f>
        <v>0</v>
      </c>
      <c r="W30" s="655">
        <f>+U30*G30</f>
        <v>0</v>
      </c>
      <c r="X30" s="655">
        <f>+V30+W30</f>
        <v>0</v>
      </c>
      <c r="Y30" s="654">
        <f>IF((X30&gt;U30*30%),U30*30%,X30)</f>
        <v>0</v>
      </c>
      <c r="Z30" s="654"/>
      <c r="AA30" s="654"/>
      <c r="AB30" s="656">
        <f>+U30+Y30+Z30+AA30</f>
        <v>0</v>
      </c>
      <c r="AC30" s="656">
        <f>C30-Q30</f>
        <v>0</v>
      </c>
      <c r="AD30" s="656">
        <f>I30-U30</f>
        <v>0</v>
      </c>
      <c r="AE30" s="656">
        <f t="shared" si="10"/>
        <v>0</v>
      </c>
      <c r="AF30" s="656">
        <f t="shared" si="10"/>
        <v>0</v>
      </c>
      <c r="AG30" s="656">
        <f>O30-AA30</f>
        <v>0</v>
      </c>
      <c r="AH30" s="656">
        <f>AD30+AE30+AF30+AG30</f>
        <v>0</v>
      </c>
      <c r="AI30" s="658"/>
      <c r="AJ30" s="242">
        <f>+F30+1</f>
        <v>1</v>
      </c>
      <c r="AK30" s="654">
        <f>66140*H30</f>
        <v>0</v>
      </c>
      <c r="AL30" s="655">
        <f>AJ30*AK30*2%</f>
        <v>0</v>
      </c>
      <c r="AM30" s="655">
        <f>+AK30*G30</f>
        <v>0</v>
      </c>
      <c r="AN30" s="655">
        <f>+AL30+AM30</f>
        <v>0</v>
      </c>
      <c r="AO30" s="654">
        <f>IF((AN30&gt;AK30*30%),AK30*30%,AN30)</f>
        <v>0</v>
      </c>
      <c r="AP30" s="654">
        <f>+AK30</f>
        <v>0</v>
      </c>
      <c r="AQ30" s="654"/>
      <c r="AR30" s="656">
        <f>+AK30+AO30+AP30+AQ30</f>
        <v>0</v>
      </c>
      <c r="AS30" s="658"/>
      <c r="AT30" s="242">
        <f>+AJ30+1</f>
        <v>2</v>
      </c>
      <c r="AU30" s="654">
        <f>66140*H30</f>
        <v>0</v>
      </c>
      <c r="AV30" s="655">
        <f>AT30*AU30*2%</f>
        <v>0</v>
      </c>
      <c r="AW30" s="655">
        <f>+AU30*G1230</f>
        <v>0</v>
      </c>
      <c r="AX30" s="655">
        <f>+AV30+AW30</f>
        <v>0</v>
      </c>
      <c r="AY30" s="654">
        <f>IF((AX30&gt;AU30*30%),AU30*30%,AX30)</f>
        <v>0</v>
      </c>
      <c r="AZ30" s="654">
        <f>+AU30</f>
        <v>0</v>
      </c>
      <c r="BA30" s="654"/>
      <c r="BB30" s="656">
        <f>+AU30+AY30+AZ30+BA30</f>
        <v>0</v>
      </c>
    </row>
    <row r="31" spans="1:54" s="333" customFormat="1" ht="13.5">
      <c r="A31" s="277"/>
      <c r="B31" s="250" t="s">
        <v>267</v>
      </c>
      <c r="C31" s="279">
        <f>SUM(C28:C30)</f>
        <v>0</v>
      </c>
      <c r="D31" s="279" t="s">
        <v>1</v>
      </c>
      <c r="E31" s="279" t="s">
        <v>1</v>
      </c>
      <c r="F31" s="279" t="s">
        <v>1</v>
      </c>
      <c r="G31" s="279" t="s">
        <v>1</v>
      </c>
      <c r="H31" s="660" t="s">
        <v>1</v>
      </c>
      <c r="I31" s="656">
        <f aca="true" t="shared" si="11" ref="I31:Q31">SUM(I28:I30)</f>
        <v>0</v>
      </c>
      <c r="J31" s="661">
        <f t="shared" si="11"/>
        <v>0</v>
      </c>
      <c r="K31" s="661">
        <f t="shared" si="11"/>
        <v>0</v>
      </c>
      <c r="L31" s="661">
        <f t="shared" si="11"/>
        <v>0</v>
      </c>
      <c r="M31" s="656">
        <f t="shared" si="11"/>
        <v>0</v>
      </c>
      <c r="N31" s="656">
        <f t="shared" si="11"/>
        <v>0</v>
      </c>
      <c r="O31" s="656">
        <f t="shared" si="11"/>
        <v>0</v>
      </c>
      <c r="P31" s="656">
        <f t="shared" si="11"/>
        <v>0</v>
      </c>
      <c r="Q31" s="656">
        <f t="shared" si="11"/>
        <v>0</v>
      </c>
      <c r="R31" s="656" t="s">
        <v>1</v>
      </c>
      <c r="S31" s="656" t="s">
        <v>1</v>
      </c>
      <c r="T31" s="656" t="s">
        <v>1</v>
      </c>
      <c r="U31" s="656">
        <f aca="true" t="shared" si="12" ref="U31:AB31">SUM(U28:U30)</f>
        <v>0</v>
      </c>
      <c r="V31" s="661">
        <f t="shared" si="12"/>
        <v>0</v>
      </c>
      <c r="W31" s="661">
        <f t="shared" si="12"/>
        <v>0</v>
      </c>
      <c r="X31" s="661">
        <f t="shared" si="12"/>
        <v>0</v>
      </c>
      <c r="Y31" s="656">
        <f t="shared" si="12"/>
        <v>0</v>
      </c>
      <c r="Z31" s="656">
        <f t="shared" si="12"/>
        <v>0</v>
      </c>
      <c r="AA31" s="656">
        <f t="shared" si="12"/>
        <v>0</v>
      </c>
      <c r="AB31" s="656">
        <f t="shared" si="12"/>
        <v>0</v>
      </c>
      <c r="AC31" s="656">
        <f aca="true" t="shared" si="13" ref="AC31:AN31">SUM(AC28:AC30)</f>
        <v>0</v>
      </c>
      <c r="AD31" s="656">
        <f t="shared" si="13"/>
        <v>0</v>
      </c>
      <c r="AE31" s="656">
        <f t="shared" si="13"/>
        <v>0</v>
      </c>
      <c r="AF31" s="656">
        <f t="shared" si="13"/>
        <v>0</v>
      </c>
      <c r="AG31" s="656">
        <f t="shared" si="13"/>
        <v>0</v>
      </c>
      <c r="AH31" s="656">
        <f t="shared" si="13"/>
        <v>0</v>
      </c>
      <c r="AI31" s="656">
        <f t="shared" si="13"/>
        <v>0</v>
      </c>
      <c r="AJ31" s="242"/>
      <c r="AK31" s="656">
        <f t="shared" si="13"/>
        <v>0</v>
      </c>
      <c r="AL31" s="661">
        <f t="shared" si="13"/>
        <v>0</v>
      </c>
      <c r="AM31" s="661">
        <f t="shared" si="13"/>
        <v>0</v>
      </c>
      <c r="AN31" s="661">
        <f t="shared" si="13"/>
        <v>0</v>
      </c>
      <c r="AO31" s="656">
        <f aca="true" t="shared" si="14" ref="AO31:AX31">SUM(AO28:AO30)</f>
        <v>0</v>
      </c>
      <c r="AP31" s="656">
        <f t="shared" si="14"/>
        <v>0</v>
      </c>
      <c r="AQ31" s="656">
        <f t="shared" si="14"/>
        <v>0</v>
      </c>
      <c r="AR31" s="656">
        <f t="shared" si="14"/>
        <v>0</v>
      </c>
      <c r="AS31" s="656">
        <f t="shared" si="14"/>
        <v>0</v>
      </c>
      <c r="AT31" s="242"/>
      <c r="AU31" s="656">
        <f t="shared" si="14"/>
        <v>0</v>
      </c>
      <c r="AV31" s="661">
        <f t="shared" si="14"/>
        <v>0</v>
      </c>
      <c r="AW31" s="661">
        <f t="shared" si="14"/>
        <v>0</v>
      </c>
      <c r="AX31" s="661">
        <f t="shared" si="14"/>
        <v>0</v>
      </c>
      <c r="AY31" s="656">
        <f>SUM(AY28:AY30)</f>
        <v>0</v>
      </c>
      <c r="AZ31" s="656">
        <f>SUM(AZ28:AZ30)</f>
        <v>0</v>
      </c>
      <c r="BA31" s="656">
        <f>SUM(BA28:BA30)</f>
        <v>0</v>
      </c>
      <c r="BB31" s="656">
        <f>SUM(BB28:BB30)</f>
        <v>0</v>
      </c>
    </row>
    <row r="32" spans="1:54" ht="14.25">
      <c r="A32" s="104"/>
      <c r="B32" s="104"/>
      <c r="C32" s="104"/>
      <c r="D32" s="104"/>
      <c r="E32" s="104"/>
      <c r="F32" s="104"/>
      <c r="G32" s="295"/>
      <c r="H32" s="106"/>
      <c r="I32" s="668"/>
      <c r="J32" s="669"/>
      <c r="K32" s="669"/>
      <c r="L32" s="669"/>
      <c r="M32" s="668"/>
      <c r="N32" s="668"/>
      <c r="O32" s="668"/>
      <c r="P32" s="668"/>
      <c r="Q32" s="670"/>
      <c r="R32" s="670"/>
      <c r="S32" s="670"/>
      <c r="T32" s="670"/>
      <c r="U32" s="668"/>
      <c r="V32" s="669"/>
      <c r="W32" s="669"/>
      <c r="X32" s="669"/>
      <c r="Y32" s="668"/>
      <c r="Z32" s="668"/>
      <c r="AA32" s="668"/>
      <c r="AB32" s="668"/>
      <c r="AC32" s="671"/>
      <c r="AD32" s="671"/>
      <c r="AE32" s="671"/>
      <c r="AF32" s="671"/>
      <c r="AG32" s="671"/>
      <c r="AH32" s="671"/>
      <c r="AI32" s="671"/>
      <c r="AJ32" s="671"/>
      <c r="AK32" s="668"/>
      <c r="AL32" s="669"/>
      <c r="AM32" s="669"/>
      <c r="AN32" s="669"/>
      <c r="AO32" s="668"/>
      <c r="AP32" s="668"/>
      <c r="AQ32" s="668"/>
      <c r="AR32" s="668"/>
      <c r="AS32" s="671"/>
      <c r="AT32" s="671"/>
      <c r="AU32" s="668"/>
      <c r="AV32" s="669"/>
      <c r="AW32" s="669"/>
      <c r="AX32" s="669"/>
      <c r="AY32" s="668"/>
      <c r="AZ32" s="668"/>
      <c r="BA32" s="668"/>
      <c r="BB32" s="668"/>
    </row>
    <row r="33" spans="1:54" s="334" customFormat="1" ht="56.25" customHeight="1">
      <c r="A33" s="276"/>
      <c r="B33" s="244" t="s">
        <v>534</v>
      </c>
      <c r="C33" s="247">
        <f>C15+C23+C31</f>
        <v>0</v>
      </c>
      <c r="D33" s="339" t="s">
        <v>1</v>
      </c>
      <c r="E33" s="339" t="s">
        <v>1</v>
      </c>
      <c r="F33" s="339" t="s">
        <v>1</v>
      </c>
      <c r="G33" s="339" t="s">
        <v>1</v>
      </c>
      <c r="H33" s="660" t="s">
        <v>1</v>
      </c>
      <c r="I33" s="671">
        <f aca="true" t="shared" si="15" ref="I33:AI33">I15+I23+I31</f>
        <v>0</v>
      </c>
      <c r="J33" s="672" t="s">
        <v>1</v>
      </c>
      <c r="K33" s="672" t="s">
        <v>1</v>
      </c>
      <c r="L33" s="672">
        <f t="shared" si="15"/>
        <v>0</v>
      </c>
      <c r="M33" s="671">
        <f t="shared" si="15"/>
        <v>0</v>
      </c>
      <c r="N33" s="671">
        <f t="shared" si="15"/>
        <v>0</v>
      </c>
      <c r="O33" s="671">
        <f t="shared" si="15"/>
        <v>0</v>
      </c>
      <c r="P33" s="671">
        <f t="shared" si="15"/>
        <v>0</v>
      </c>
      <c r="Q33" s="671">
        <f t="shared" si="15"/>
        <v>0</v>
      </c>
      <c r="R33" s="670" t="s">
        <v>1</v>
      </c>
      <c r="S33" s="670" t="s">
        <v>1</v>
      </c>
      <c r="T33" s="670" t="s">
        <v>1</v>
      </c>
      <c r="U33" s="671">
        <f>U15+U23+U31</f>
        <v>0</v>
      </c>
      <c r="V33" s="672" t="s">
        <v>1</v>
      </c>
      <c r="W33" s="672" t="s">
        <v>1</v>
      </c>
      <c r="X33" s="672">
        <f t="shared" si="15"/>
        <v>0</v>
      </c>
      <c r="Y33" s="671">
        <f>Y15+Y23+Y31</f>
        <v>0</v>
      </c>
      <c r="Z33" s="671">
        <f>Z15+Z23+Z31</f>
        <v>0</v>
      </c>
      <c r="AA33" s="671">
        <f>AA15+AA23+AA31</f>
        <v>0</v>
      </c>
      <c r="AB33" s="671">
        <f>AB15+AB23+AB31</f>
        <v>0</v>
      </c>
      <c r="AC33" s="671">
        <f t="shared" si="15"/>
        <v>0</v>
      </c>
      <c r="AD33" s="671">
        <f t="shared" si="15"/>
        <v>0</v>
      </c>
      <c r="AE33" s="671">
        <f t="shared" si="15"/>
        <v>0</v>
      </c>
      <c r="AF33" s="671">
        <f t="shared" si="15"/>
        <v>0</v>
      </c>
      <c r="AG33" s="671">
        <f t="shared" si="15"/>
        <v>0</v>
      </c>
      <c r="AH33" s="671">
        <f t="shared" si="15"/>
        <v>0</v>
      </c>
      <c r="AI33" s="671">
        <f t="shared" si="15"/>
        <v>0</v>
      </c>
      <c r="AJ33" s="671" t="s">
        <v>559</v>
      </c>
      <c r="AK33" s="671">
        <f>AK15+AK23+AK31</f>
        <v>0</v>
      </c>
      <c r="AL33" s="672" t="s">
        <v>1</v>
      </c>
      <c r="AM33" s="672" t="s">
        <v>1</v>
      </c>
      <c r="AN33" s="672">
        <f>AN15+AN23+AN31</f>
        <v>0</v>
      </c>
      <c r="AO33" s="671">
        <f aca="true" t="shared" si="16" ref="AO33:AU33">AO15+AO23+AO31</f>
        <v>0</v>
      </c>
      <c r="AP33" s="671">
        <f t="shared" si="16"/>
        <v>0</v>
      </c>
      <c r="AQ33" s="671">
        <f t="shared" si="16"/>
        <v>0</v>
      </c>
      <c r="AR33" s="671">
        <f t="shared" si="16"/>
        <v>0</v>
      </c>
      <c r="AS33" s="671">
        <f t="shared" si="16"/>
        <v>0</v>
      </c>
      <c r="AT33" s="671">
        <f t="shared" si="16"/>
        <v>0</v>
      </c>
      <c r="AU33" s="671">
        <f t="shared" si="16"/>
        <v>0</v>
      </c>
      <c r="AV33" s="672" t="s">
        <v>1</v>
      </c>
      <c r="AW33" s="672" t="s">
        <v>1</v>
      </c>
      <c r="AX33" s="672">
        <f>AX15+AX23+AX31</f>
        <v>0</v>
      </c>
      <c r="AY33" s="671"/>
      <c r="AZ33" s="671">
        <f>AZ15+AZ23+AZ31</f>
        <v>0</v>
      </c>
      <c r="BA33" s="671">
        <f>BA15+BA23+BA31</f>
        <v>0</v>
      </c>
      <c r="BB33" s="671">
        <f>BB15+BB23+BB31</f>
        <v>0</v>
      </c>
    </row>
    <row r="35" spans="1:8" s="5" customFormat="1" ht="13.5">
      <c r="A35" s="4"/>
      <c r="B35" s="5" t="s">
        <v>234</v>
      </c>
      <c r="H35" s="273"/>
    </row>
    <row r="36" spans="1:8" s="5" customFormat="1" ht="27.75" customHeight="1">
      <c r="A36" s="4"/>
      <c r="B36" s="189" t="s">
        <v>424</v>
      </c>
      <c r="C36" s="189"/>
      <c r="D36" s="324"/>
      <c r="E36" s="324"/>
      <c r="F36" s="324"/>
      <c r="G36" s="324"/>
      <c r="H36" s="273"/>
    </row>
    <row r="37" spans="1:8" s="5" customFormat="1" ht="29.25" customHeight="1">
      <c r="A37" s="4"/>
      <c r="B37" s="587" t="s">
        <v>441</v>
      </c>
      <c r="C37" s="324"/>
      <c r="D37" s="324"/>
      <c r="E37" s="324"/>
      <c r="F37" s="324"/>
      <c r="G37" s="324"/>
      <c r="H37" s="273"/>
    </row>
    <row r="40" spans="17:30" ht="13.5">
      <c r="Q40" s="188"/>
      <c r="R40" s="188"/>
      <c r="S40" s="188"/>
      <c r="T40" s="188"/>
      <c r="U40" s="188"/>
      <c r="AC40" s="188"/>
      <c r="AD40" s="188"/>
    </row>
    <row r="41" spans="17:30" ht="11.25" customHeight="1">
      <c r="Q41" s="188"/>
      <c r="R41" s="188"/>
      <c r="S41" s="188"/>
      <c r="T41" s="188"/>
      <c r="U41" s="188"/>
      <c r="AC41" s="188"/>
      <c r="AD41" s="188"/>
    </row>
    <row r="42" ht="11.25" customHeight="1"/>
  </sheetData>
  <sheetProtection/>
  <mergeCells count="5">
    <mergeCell ref="AS5:BB5"/>
    <mergeCell ref="C5:P5"/>
    <mergeCell ref="Q5:AB5"/>
    <mergeCell ref="AC5:AH5"/>
    <mergeCell ref="AI5:AR5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46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3.57421875" style="4" customWidth="1"/>
    <col min="2" max="2" width="27.28125" style="5" customWidth="1"/>
    <col min="3" max="3" width="9.140625" style="5" bestFit="1" customWidth="1"/>
    <col min="4" max="4" width="11.421875" style="5" customWidth="1"/>
    <col min="5" max="6" width="10.57421875" style="5" customWidth="1"/>
    <col min="7" max="7" width="11.421875" style="5" customWidth="1"/>
    <col min="8" max="8" width="11.8515625" style="5" customWidth="1"/>
    <col min="9" max="9" width="9.00390625" style="5" bestFit="1" customWidth="1"/>
    <col min="10" max="12" width="11.28125" style="5" customWidth="1"/>
    <col min="13" max="13" width="10.7109375" style="5" bestFit="1" customWidth="1"/>
    <col min="14" max="20" width="9.140625" style="5" customWidth="1"/>
    <col min="21" max="21" width="10.7109375" style="5" customWidth="1"/>
    <col min="22" max="24" width="9.140625" style="5" customWidth="1"/>
    <col min="25" max="25" width="10.421875" style="5" customWidth="1"/>
    <col min="26" max="16384" width="9.140625" style="5" customWidth="1"/>
  </cols>
  <sheetData>
    <row r="1" spans="1:27" ht="16.5">
      <c r="A1" s="32"/>
      <c r="B1" s="235" t="s">
        <v>222</v>
      </c>
      <c r="C1" s="33"/>
      <c r="D1" s="33"/>
      <c r="E1" s="33"/>
      <c r="F1" s="33"/>
      <c r="G1" s="33"/>
      <c r="H1" s="32"/>
      <c r="I1" s="33"/>
      <c r="J1" s="32"/>
      <c r="K1" s="137" t="s">
        <v>268</v>
      </c>
      <c r="L1" s="33"/>
      <c r="M1" s="33"/>
      <c r="N1" s="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</row>
    <row r="2" spans="1:27" ht="22.5" customHeight="1" thickBot="1">
      <c r="A2" s="32"/>
      <c r="B2" s="24"/>
      <c r="C2" s="185"/>
      <c r="D2" s="185"/>
      <c r="E2" s="185"/>
      <c r="F2" s="185"/>
      <c r="G2" s="185"/>
      <c r="H2" s="852"/>
      <c r="I2" s="852"/>
      <c r="K2" s="468" t="s">
        <v>27</v>
      </c>
      <c r="L2" s="152"/>
      <c r="M2" s="152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:27" s="189" customFormat="1" ht="13.5">
      <c r="A3" s="32"/>
      <c r="B3" s="420" t="s">
        <v>28</v>
      </c>
      <c r="C3" s="138"/>
      <c r="D3" s="138"/>
      <c r="E3" s="138"/>
      <c r="F3" s="33"/>
      <c r="G3" s="33"/>
      <c r="H3" s="33"/>
      <c r="I3" s="36"/>
      <c r="J3" s="33"/>
      <c r="K3" s="33"/>
      <c r="L3" s="33"/>
      <c r="M3" s="36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</row>
    <row r="4" spans="1:27" s="189" customFormat="1" ht="22.5" customHeight="1">
      <c r="A4" s="32"/>
      <c r="B4" s="187"/>
      <c r="C4" s="138"/>
      <c r="D4" s="138"/>
      <c r="E4" s="138"/>
      <c r="F4" s="33"/>
      <c r="G4" s="187"/>
      <c r="H4" s="33"/>
      <c r="I4" s="43" t="s">
        <v>220</v>
      </c>
      <c r="J4" s="33"/>
      <c r="K4" s="33"/>
      <c r="L4" s="33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</row>
    <row r="5" spans="1:27" s="363" customFormat="1" ht="14.25">
      <c r="A5" s="281"/>
      <c r="B5" s="360"/>
      <c r="C5" s="361"/>
      <c r="D5" s="362"/>
      <c r="E5" s="362"/>
      <c r="F5" s="362"/>
      <c r="G5" s="364" t="s">
        <v>462</v>
      </c>
      <c r="H5" s="362"/>
      <c r="I5" s="362"/>
      <c r="J5" s="362"/>
      <c r="K5" s="361"/>
      <c r="L5" s="922" t="s">
        <v>455</v>
      </c>
      <c r="M5" s="922"/>
      <c r="N5" s="922"/>
      <c r="O5" s="923"/>
      <c r="P5" s="924" t="s">
        <v>221</v>
      </c>
      <c r="Q5" s="922"/>
      <c r="R5" s="922"/>
      <c r="S5" s="923"/>
      <c r="T5" s="924" t="s">
        <v>480</v>
      </c>
      <c r="U5" s="922"/>
      <c r="V5" s="922"/>
      <c r="W5" s="922"/>
      <c r="X5" s="924" t="s">
        <v>524</v>
      </c>
      <c r="Y5" s="922"/>
      <c r="Z5" s="922"/>
      <c r="AA5" s="923"/>
    </row>
    <row r="6" spans="1:27" s="189" customFormat="1" ht="93.75">
      <c r="A6" s="242" t="s">
        <v>113</v>
      </c>
      <c r="B6" s="66" t="s">
        <v>223</v>
      </c>
      <c r="C6" s="66" t="s">
        <v>224</v>
      </c>
      <c r="D6" s="66" t="s">
        <v>225</v>
      </c>
      <c r="E6" s="66" t="s">
        <v>226</v>
      </c>
      <c r="F6" s="558" t="s">
        <v>461</v>
      </c>
      <c r="G6" s="66" t="s">
        <v>215</v>
      </c>
      <c r="H6" s="325" t="s">
        <v>318</v>
      </c>
      <c r="I6" s="66" t="s">
        <v>228</v>
      </c>
      <c r="J6" s="66" t="s">
        <v>259</v>
      </c>
      <c r="K6" s="558" t="s">
        <v>460</v>
      </c>
      <c r="L6" s="66" t="s">
        <v>215</v>
      </c>
      <c r="M6" s="66" t="s">
        <v>288</v>
      </c>
      <c r="N6" s="66" t="s">
        <v>228</v>
      </c>
      <c r="O6" s="66" t="s">
        <v>259</v>
      </c>
      <c r="P6" s="66" t="s">
        <v>215</v>
      </c>
      <c r="Q6" s="66" t="s">
        <v>288</v>
      </c>
      <c r="R6" s="66" t="s">
        <v>228</v>
      </c>
      <c r="S6" s="66" t="s">
        <v>259</v>
      </c>
      <c r="T6" s="66" t="s">
        <v>215</v>
      </c>
      <c r="U6" s="66" t="s">
        <v>288</v>
      </c>
      <c r="V6" s="66" t="s">
        <v>228</v>
      </c>
      <c r="W6" s="66" t="s">
        <v>259</v>
      </c>
      <c r="X6" s="66" t="s">
        <v>215</v>
      </c>
      <c r="Y6" s="66" t="s">
        <v>288</v>
      </c>
      <c r="Z6" s="66" t="s">
        <v>228</v>
      </c>
      <c r="AA6" s="66" t="s">
        <v>259</v>
      </c>
    </row>
    <row r="7" spans="1:27" s="37" customFormat="1" ht="12.75">
      <c r="A7" s="127">
        <v>1</v>
      </c>
      <c r="B7" s="127">
        <v>2</v>
      </c>
      <c r="C7" s="127">
        <v>3</v>
      </c>
      <c r="D7" s="127">
        <v>4</v>
      </c>
      <c r="E7" s="127">
        <v>5</v>
      </c>
      <c r="F7" s="127">
        <v>6</v>
      </c>
      <c r="G7" s="127">
        <v>7</v>
      </c>
      <c r="H7" s="127">
        <v>8</v>
      </c>
      <c r="I7" s="127">
        <v>9</v>
      </c>
      <c r="J7" s="127">
        <v>10</v>
      </c>
      <c r="K7" s="127">
        <v>11</v>
      </c>
      <c r="L7" s="127">
        <v>12</v>
      </c>
      <c r="M7" s="127">
        <v>13</v>
      </c>
      <c r="N7" s="127">
        <v>14</v>
      </c>
      <c r="O7" s="127">
        <v>15</v>
      </c>
      <c r="P7" s="127">
        <v>16</v>
      </c>
      <c r="Q7" s="127">
        <v>17</v>
      </c>
      <c r="R7" s="127">
        <v>18</v>
      </c>
      <c r="S7" s="127">
        <v>19</v>
      </c>
      <c r="T7" s="127">
        <v>20</v>
      </c>
      <c r="U7" s="127">
        <v>21</v>
      </c>
      <c r="V7" s="127">
        <v>22</v>
      </c>
      <c r="W7" s="127">
        <v>23</v>
      </c>
      <c r="X7" s="127">
        <v>24</v>
      </c>
      <c r="Y7" s="127">
        <v>25</v>
      </c>
      <c r="Z7" s="127">
        <v>26</v>
      </c>
      <c r="AA7" s="127">
        <v>27</v>
      </c>
    </row>
    <row r="8" spans="1:27" ht="40.5">
      <c r="A8" s="243" t="s">
        <v>2</v>
      </c>
      <c r="B8" s="244" t="s">
        <v>435</v>
      </c>
      <c r="C8" s="245"/>
      <c r="D8" s="245"/>
      <c r="E8" s="245"/>
      <c r="F8" s="245"/>
      <c r="G8" s="205"/>
      <c r="H8" s="245"/>
      <c r="I8" s="245"/>
      <c r="J8" s="245"/>
      <c r="K8" s="245"/>
      <c r="L8" s="205"/>
      <c r="M8" s="245"/>
      <c r="N8" s="245"/>
      <c r="O8" s="205"/>
      <c r="P8" s="245"/>
      <c r="Q8" s="205"/>
      <c r="R8" s="109"/>
      <c r="S8" s="109"/>
      <c r="T8" s="109"/>
      <c r="U8" s="109"/>
      <c r="V8" s="109"/>
      <c r="W8" s="109"/>
      <c r="X8" s="109"/>
      <c r="Y8" s="109"/>
      <c r="Z8" s="109"/>
      <c r="AA8" s="109"/>
    </row>
    <row r="9" spans="1:27" ht="13.5">
      <c r="A9" s="231"/>
      <c r="B9" s="205" t="s">
        <v>125</v>
      </c>
      <c r="C9" s="245"/>
      <c r="D9" s="245"/>
      <c r="E9" s="245"/>
      <c r="F9" s="245"/>
      <c r="G9" s="205"/>
      <c r="H9" s="245"/>
      <c r="I9" s="245"/>
      <c r="J9" s="245"/>
      <c r="K9" s="245"/>
      <c r="L9" s="205"/>
      <c r="M9" s="245"/>
      <c r="N9" s="245"/>
      <c r="O9" s="205"/>
      <c r="P9" s="245"/>
      <c r="Q9" s="205"/>
      <c r="R9" s="109"/>
      <c r="S9" s="109"/>
      <c r="T9" s="109"/>
      <c r="U9" s="109"/>
      <c r="V9" s="109"/>
      <c r="W9" s="109"/>
      <c r="X9" s="109"/>
      <c r="Y9" s="109"/>
      <c r="Z9" s="109"/>
      <c r="AA9" s="109"/>
    </row>
    <row r="10" spans="1:27" ht="13.5">
      <c r="A10" s="231">
        <v>1</v>
      </c>
      <c r="B10" s="104"/>
      <c r="C10" s="231"/>
      <c r="D10" s="231"/>
      <c r="E10" s="231"/>
      <c r="F10" s="231"/>
      <c r="G10" s="104"/>
      <c r="H10" s="104"/>
      <c r="I10" s="104"/>
      <c r="J10" s="245">
        <f>H10+I10</f>
        <v>0</v>
      </c>
      <c r="K10" s="245"/>
      <c r="L10" s="104"/>
      <c r="M10" s="231"/>
      <c r="N10" s="231"/>
      <c r="O10" s="245">
        <f>M10+N10</f>
        <v>0</v>
      </c>
      <c r="P10" s="245">
        <f aca="true" t="shared" si="0" ref="P10:Q12">G10-L10</f>
        <v>0</v>
      </c>
      <c r="Q10" s="245">
        <f t="shared" si="0"/>
        <v>0</v>
      </c>
      <c r="R10" s="245">
        <f>I10-N10</f>
        <v>0</v>
      </c>
      <c r="S10" s="245">
        <f>Q10+R10</f>
        <v>0</v>
      </c>
      <c r="T10" s="104"/>
      <c r="U10" s="231"/>
      <c r="V10" s="231"/>
      <c r="W10" s="245">
        <f>U10+V10</f>
        <v>0</v>
      </c>
      <c r="X10" s="104"/>
      <c r="Y10" s="231"/>
      <c r="Z10" s="231"/>
      <c r="AA10" s="245">
        <f>Y10+Z10</f>
        <v>0</v>
      </c>
    </row>
    <row r="11" spans="1:27" ht="13.5">
      <c r="A11" s="231">
        <v>2</v>
      </c>
      <c r="B11" s="104"/>
      <c r="C11" s="231"/>
      <c r="D11" s="231"/>
      <c r="E11" s="231"/>
      <c r="F11" s="231"/>
      <c r="G11" s="104"/>
      <c r="H11" s="104"/>
      <c r="I11" s="104"/>
      <c r="J11" s="245">
        <f>H11+I11</f>
        <v>0</v>
      </c>
      <c r="K11" s="245"/>
      <c r="L11" s="104"/>
      <c r="M11" s="231"/>
      <c r="N11" s="231"/>
      <c r="O11" s="245">
        <f>M11+N11</f>
        <v>0</v>
      </c>
      <c r="P11" s="245">
        <f t="shared" si="0"/>
        <v>0</v>
      </c>
      <c r="Q11" s="245">
        <f t="shared" si="0"/>
        <v>0</v>
      </c>
      <c r="R11" s="245">
        <f>I11-N11</f>
        <v>0</v>
      </c>
      <c r="S11" s="245">
        <f>Q11+R11</f>
        <v>0</v>
      </c>
      <c r="T11" s="104"/>
      <c r="U11" s="231"/>
      <c r="V11" s="231"/>
      <c r="W11" s="245">
        <f>U11+V11</f>
        <v>0</v>
      </c>
      <c r="X11" s="104"/>
      <c r="Y11" s="231"/>
      <c r="Z11" s="231"/>
      <c r="AA11" s="245">
        <f>Y11+Z11</f>
        <v>0</v>
      </c>
    </row>
    <row r="12" spans="1:27" ht="13.5">
      <c r="A12" s="231">
        <v>3</v>
      </c>
      <c r="B12" s="246"/>
      <c r="C12" s="231"/>
      <c r="D12" s="231"/>
      <c r="E12" s="231"/>
      <c r="F12" s="231"/>
      <c r="G12" s="104"/>
      <c r="H12" s="104"/>
      <c r="I12" s="104"/>
      <c r="J12" s="245">
        <f>H12+I12</f>
        <v>0</v>
      </c>
      <c r="K12" s="245"/>
      <c r="L12" s="104"/>
      <c r="M12" s="231"/>
      <c r="N12" s="231"/>
      <c r="O12" s="245">
        <f>M12+N12</f>
        <v>0</v>
      </c>
      <c r="P12" s="245">
        <f t="shared" si="0"/>
        <v>0</v>
      </c>
      <c r="Q12" s="245">
        <f t="shared" si="0"/>
        <v>0</v>
      </c>
      <c r="R12" s="245">
        <f>I12-N12</f>
        <v>0</v>
      </c>
      <c r="S12" s="245">
        <f>Q12+R12</f>
        <v>0</v>
      </c>
      <c r="T12" s="104"/>
      <c r="U12" s="231"/>
      <c r="V12" s="231"/>
      <c r="W12" s="245">
        <f>U12+V12</f>
        <v>0</v>
      </c>
      <c r="X12" s="104"/>
      <c r="Y12" s="231"/>
      <c r="Z12" s="231"/>
      <c r="AA12" s="245">
        <f>Y12+Z12</f>
        <v>0</v>
      </c>
    </row>
    <row r="13" spans="1:27" s="248" customFormat="1" ht="14.25">
      <c r="A13" s="243"/>
      <c r="B13" s="251" t="s">
        <v>267</v>
      </c>
      <c r="C13" s="247" t="s">
        <v>1</v>
      </c>
      <c r="D13" s="247" t="s">
        <v>1</v>
      </c>
      <c r="E13" s="247" t="s">
        <v>1</v>
      </c>
      <c r="F13" s="247" t="s">
        <v>1</v>
      </c>
      <c r="G13" s="247">
        <f aca="true" t="shared" si="1" ref="G13:AA13">SUM(G10:G12)</f>
        <v>0</v>
      </c>
      <c r="H13" s="247">
        <f t="shared" si="1"/>
        <v>0</v>
      </c>
      <c r="I13" s="247">
        <f t="shared" si="1"/>
        <v>0</v>
      </c>
      <c r="J13" s="247">
        <f t="shared" si="1"/>
        <v>0</v>
      </c>
      <c r="K13" s="247" t="s">
        <v>1</v>
      </c>
      <c r="L13" s="247">
        <f t="shared" si="1"/>
        <v>0</v>
      </c>
      <c r="M13" s="247">
        <f t="shared" si="1"/>
        <v>0</v>
      </c>
      <c r="N13" s="247">
        <f t="shared" si="1"/>
        <v>0</v>
      </c>
      <c r="O13" s="247">
        <f t="shared" si="1"/>
        <v>0</v>
      </c>
      <c r="P13" s="247">
        <f t="shared" si="1"/>
        <v>0</v>
      </c>
      <c r="Q13" s="247">
        <f t="shared" si="1"/>
        <v>0</v>
      </c>
      <c r="R13" s="247">
        <f t="shared" si="1"/>
        <v>0</v>
      </c>
      <c r="S13" s="247">
        <f t="shared" si="1"/>
        <v>0</v>
      </c>
      <c r="T13" s="247">
        <f t="shared" si="1"/>
        <v>0</v>
      </c>
      <c r="U13" s="247">
        <f t="shared" si="1"/>
        <v>0</v>
      </c>
      <c r="V13" s="247">
        <f t="shared" si="1"/>
        <v>0</v>
      </c>
      <c r="W13" s="247">
        <f t="shared" si="1"/>
        <v>0</v>
      </c>
      <c r="X13" s="247">
        <f t="shared" si="1"/>
        <v>0</v>
      </c>
      <c r="Y13" s="247">
        <f t="shared" si="1"/>
        <v>0</v>
      </c>
      <c r="Z13" s="247">
        <f t="shared" si="1"/>
        <v>0</v>
      </c>
      <c r="AA13" s="247">
        <f t="shared" si="1"/>
        <v>0</v>
      </c>
    </row>
    <row r="14" spans="1:27" ht="13.5">
      <c r="A14" s="231"/>
      <c r="B14" s="205"/>
      <c r="C14" s="245"/>
      <c r="D14" s="245"/>
      <c r="E14" s="245"/>
      <c r="F14" s="245"/>
      <c r="G14" s="205"/>
      <c r="H14" s="245"/>
      <c r="I14" s="245"/>
      <c r="J14" s="245"/>
      <c r="K14" s="245"/>
      <c r="L14" s="205"/>
      <c r="M14" s="245"/>
      <c r="N14" s="245"/>
      <c r="O14" s="205"/>
      <c r="P14" s="245"/>
      <c r="Q14" s="205"/>
      <c r="R14" s="109"/>
      <c r="S14" s="109"/>
      <c r="T14" s="109"/>
      <c r="U14" s="109"/>
      <c r="V14" s="109"/>
      <c r="W14" s="109"/>
      <c r="X14" s="109"/>
      <c r="Y14" s="109"/>
      <c r="Z14" s="109"/>
      <c r="AA14" s="109"/>
    </row>
    <row r="15" spans="1:27" ht="40.5">
      <c r="A15" s="243" t="s">
        <v>3</v>
      </c>
      <c r="B15" s="244" t="s">
        <v>562</v>
      </c>
      <c r="C15" s="245"/>
      <c r="D15" s="245"/>
      <c r="E15" s="245"/>
      <c r="F15" s="245"/>
      <c r="G15" s="244"/>
      <c r="H15" s="245"/>
      <c r="I15" s="245"/>
      <c r="J15" s="245"/>
      <c r="K15" s="245"/>
      <c r="L15" s="244"/>
      <c r="M15" s="245"/>
      <c r="N15" s="245"/>
      <c r="O15" s="244"/>
      <c r="P15" s="245"/>
      <c r="Q15" s="244"/>
      <c r="R15" s="109"/>
      <c r="S15" s="109"/>
      <c r="T15" s="109"/>
      <c r="U15" s="109"/>
      <c r="V15" s="109"/>
      <c r="W15" s="109"/>
      <c r="X15" s="109"/>
      <c r="Y15" s="109"/>
      <c r="Z15" s="109"/>
      <c r="AA15" s="109"/>
    </row>
    <row r="16" spans="1:27" ht="13.5">
      <c r="A16" s="231"/>
      <c r="B16" s="205" t="s">
        <v>125</v>
      </c>
      <c r="C16" s="245"/>
      <c r="D16" s="245"/>
      <c r="E16" s="245"/>
      <c r="F16" s="245"/>
      <c r="G16" s="205"/>
      <c r="H16" s="245"/>
      <c r="I16" s="245"/>
      <c r="J16" s="245"/>
      <c r="K16" s="245"/>
      <c r="L16" s="205"/>
      <c r="M16" s="245"/>
      <c r="N16" s="245"/>
      <c r="O16" s="205"/>
      <c r="P16" s="245"/>
      <c r="Q16" s="205"/>
      <c r="R16" s="109"/>
      <c r="S16" s="109"/>
      <c r="T16" s="109"/>
      <c r="U16" s="109"/>
      <c r="V16" s="109"/>
      <c r="W16" s="109"/>
      <c r="X16" s="109"/>
      <c r="Y16" s="109"/>
      <c r="Z16" s="109"/>
      <c r="AA16" s="109"/>
    </row>
    <row r="17" spans="1:27" ht="13.5">
      <c r="A17" s="231"/>
      <c r="B17" s="205" t="s">
        <v>230</v>
      </c>
      <c r="C17" s="245"/>
      <c r="D17" s="245"/>
      <c r="E17" s="245"/>
      <c r="F17" s="24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109"/>
      <c r="S17" s="109"/>
      <c r="T17" s="109"/>
      <c r="U17" s="109"/>
      <c r="V17" s="109"/>
      <c r="W17" s="109"/>
      <c r="X17" s="109"/>
      <c r="Y17" s="109"/>
      <c r="Z17" s="109"/>
      <c r="AA17" s="109"/>
    </row>
    <row r="18" spans="1:27" ht="13.5">
      <c r="A18" s="231"/>
      <c r="B18" s="205" t="s">
        <v>231</v>
      </c>
      <c r="C18" s="245"/>
      <c r="D18" s="245"/>
      <c r="E18" s="245"/>
      <c r="F18" s="24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109"/>
      <c r="S18" s="109"/>
      <c r="T18" s="109"/>
      <c r="U18" s="109"/>
      <c r="V18" s="109"/>
      <c r="W18" s="109"/>
      <c r="X18" s="109"/>
      <c r="Y18" s="109"/>
      <c r="Z18" s="109"/>
      <c r="AA18" s="109"/>
    </row>
    <row r="19" spans="1:27" ht="13.5">
      <c r="A19" s="231">
        <v>1</v>
      </c>
      <c r="B19" s="104"/>
      <c r="C19" s="231"/>
      <c r="D19" s="231"/>
      <c r="E19" s="231"/>
      <c r="F19" s="231"/>
      <c r="G19" s="104"/>
      <c r="H19" s="104"/>
      <c r="I19" s="104"/>
      <c r="J19" s="245">
        <f>H19+I19</f>
        <v>0</v>
      </c>
      <c r="K19" s="245"/>
      <c r="L19" s="104"/>
      <c r="M19" s="231"/>
      <c r="N19" s="231"/>
      <c r="O19" s="245">
        <f>M19+N19</f>
        <v>0</v>
      </c>
      <c r="P19" s="245">
        <f aca="true" t="shared" si="2" ref="P19:R21">G19-L19</f>
        <v>0</v>
      </c>
      <c r="Q19" s="245">
        <f t="shared" si="2"/>
        <v>0</v>
      </c>
      <c r="R19" s="245">
        <f t="shared" si="2"/>
        <v>0</v>
      </c>
      <c r="S19" s="245">
        <f>Q19+R19</f>
        <v>0</v>
      </c>
      <c r="T19" s="104"/>
      <c r="U19" s="231"/>
      <c r="V19" s="231"/>
      <c r="W19" s="245">
        <f>U19+V19</f>
        <v>0</v>
      </c>
      <c r="X19" s="104"/>
      <c r="Y19" s="231"/>
      <c r="Z19" s="231"/>
      <c r="AA19" s="245">
        <f>Y19+Z19</f>
        <v>0</v>
      </c>
    </row>
    <row r="20" spans="1:27" ht="13.5">
      <c r="A20" s="231">
        <v>2</v>
      </c>
      <c r="B20" s="104"/>
      <c r="C20" s="231"/>
      <c r="D20" s="231"/>
      <c r="E20" s="231"/>
      <c r="F20" s="231"/>
      <c r="G20" s="104"/>
      <c r="H20" s="104"/>
      <c r="I20" s="104"/>
      <c r="J20" s="245">
        <f>H20+I20</f>
        <v>0</v>
      </c>
      <c r="K20" s="245"/>
      <c r="L20" s="104"/>
      <c r="M20" s="231"/>
      <c r="N20" s="231"/>
      <c r="O20" s="245">
        <f>M20+N20</f>
        <v>0</v>
      </c>
      <c r="P20" s="245">
        <f t="shared" si="2"/>
        <v>0</v>
      </c>
      <c r="Q20" s="245">
        <f t="shared" si="2"/>
        <v>0</v>
      </c>
      <c r="R20" s="245">
        <f t="shared" si="2"/>
        <v>0</v>
      </c>
      <c r="S20" s="245">
        <f>Q20+R20</f>
        <v>0</v>
      </c>
      <c r="T20" s="104"/>
      <c r="U20" s="231"/>
      <c r="V20" s="231"/>
      <c r="W20" s="245">
        <f>U20+V20</f>
        <v>0</v>
      </c>
      <c r="X20" s="104"/>
      <c r="Y20" s="231"/>
      <c r="Z20" s="231"/>
      <c r="AA20" s="245">
        <f>Y20+Z20</f>
        <v>0</v>
      </c>
    </row>
    <row r="21" spans="1:27" ht="13.5">
      <c r="A21" s="231">
        <v>3</v>
      </c>
      <c r="B21" s="246"/>
      <c r="C21" s="231"/>
      <c r="D21" s="231"/>
      <c r="E21" s="231"/>
      <c r="F21" s="231"/>
      <c r="G21" s="104"/>
      <c r="H21" s="104"/>
      <c r="I21" s="104"/>
      <c r="J21" s="245">
        <f>H21+I21</f>
        <v>0</v>
      </c>
      <c r="K21" s="245"/>
      <c r="L21" s="104"/>
      <c r="M21" s="231"/>
      <c r="N21" s="231"/>
      <c r="O21" s="245">
        <f>M21+N21</f>
        <v>0</v>
      </c>
      <c r="P21" s="245">
        <f t="shared" si="2"/>
        <v>0</v>
      </c>
      <c r="Q21" s="245">
        <f t="shared" si="2"/>
        <v>0</v>
      </c>
      <c r="R21" s="245">
        <f t="shared" si="2"/>
        <v>0</v>
      </c>
      <c r="S21" s="245">
        <f>Q21+R21</f>
        <v>0</v>
      </c>
      <c r="T21" s="104"/>
      <c r="U21" s="231"/>
      <c r="V21" s="231"/>
      <c r="W21" s="245">
        <f>U21+V21</f>
        <v>0</v>
      </c>
      <c r="X21" s="104"/>
      <c r="Y21" s="231"/>
      <c r="Z21" s="231"/>
      <c r="AA21" s="245">
        <f>Y21+Z21</f>
        <v>0</v>
      </c>
    </row>
    <row r="22" spans="1:27" s="248" customFormat="1" ht="27">
      <c r="A22" s="243"/>
      <c r="B22" s="251" t="s">
        <v>232</v>
      </c>
      <c r="C22" s="247" t="s">
        <v>1</v>
      </c>
      <c r="D22" s="247" t="s">
        <v>1</v>
      </c>
      <c r="E22" s="247" t="s">
        <v>1</v>
      </c>
      <c r="F22" s="247" t="s">
        <v>1</v>
      </c>
      <c r="G22" s="247">
        <f>SUM(G19:G21)</f>
        <v>0</v>
      </c>
      <c r="H22" s="247">
        <f aca="true" t="shared" si="3" ref="H22:N22">SUM(H19:H21)</f>
        <v>0</v>
      </c>
      <c r="I22" s="247">
        <f t="shared" si="3"/>
        <v>0</v>
      </c>
      <c r="J22" s="247">
        <f t="shared" si="3"/>
        <v>0</v>
      </c>
      <c r="K22" s="247" t="s">
        <v>1</v>
      </c>
      <c r="L22" s="247">
        <f t="shared" si="3"/>
        <v>0</v>
      </c>
      <c r="M22" s="247">
        <f t="shared" si="3"/>
        <v>0</v>
      </c>
      <c r="N22" s="247">
        <f t="shared" si="3"/>
        <v>0</v>
      </c>
      <c r="O22" s="247">
        <f>SUM(O19:O21)</f>
        <v>0</v>
      </c>
      <c r="P22" s="247">
        <f>SUM(P19:P21)</f>
        <v>0</v>
      </c>
      <c r="Q22" s="247">
        <f>SUM(Q19:Q21)</f>
        <v>0</v>
      </c>
      <c r="R22" s="247">
        <f>SUM(R19:R21)</f>
        <v>0</v>
      </c>
      <c r="S22" s="247">
        <f>SUM(S19:S21)</f>
        <v>0</v>
      </c>
      <c r="T22" s="247">
        <f aca="true" t="shared" si="4" ref="T22:AA22">SUM(T19:T21)</f>
        <v>0</v>
      </c>
      <c r="U22" s="247">
        <f t="shared" si="4"/>
        <v>0</v>
      </c>
      <c r="V22" s="247">
        <f t="shared" si="4"/>
        <v>0</v>
      </c>
      <c r="W22" s="247">
        <f t="shared" si="4"/>
        <v>0</v>
      </c>
      <c r="X22" s="247">
        <f t="shared" si="4"/>
        <v>0</v>
      </c>
      <c r="Y22" s="247">
        <f t="shared" si="4"/>
        <v>0</v>
      </c>
      <c r="Z22" s="247">
        <f t="shared" si="4"/>
        <v>0</v>
      </c>
      <c r="AA22" s="247">
        <f t="shared" si="4"/>
        <v>0</v>
      </c>
    </row>
    <row r="23" spans="1:27" ht="13.5">
      <c r="A23" s="231"/>
      <c r="B23" s="205" t="s">
        <v>231</v>
      </c>
      <c r="C23" s="245"/>
      <c r="D23" s="245"/>
      <c r="E23" s="245"/>
      <c r="F23" s="24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109"/>
      <c r="S23" s="109"/>
      <c r="T23" s="109"/>
      <c r="U23" s="109"/>
      <c r="V23" s="109"/>
      <c r="W23" s="109"/>
      <c r="X23" s="109"/>
      <c r="Y23" s="109"/>
      <c r="Z23" s="109"/>
      <c r="AA23" s="109"/>
    </row>
    <row r="24" spans="1:27" ht="13.5">
      <c r="A24" s="231">
        <v>1</v>
      </c>
      <c r="B24" s="104"/>
      <c r="C24" s="231"/>
      <c r="D24" s="231"/>
      <c r="E24" s="231"/>
      <c r="F24" s="231"/>
      <c r="G24" s="104"/>
      <c r="H24" s="104"/>
      <c r="I24" s="104"/>
      <c r="J24" s="245">
        <f>H24+I24</f>
        <v>0</v>
      </c>
      <c r="K24" s="245"/>
      <c r="L24" s="104"/>
      <c r="M24" s="231"/>
      <c r="N24" s="231"/>
      <c r="O24" s="245">
        <f>M24+N24</f>
        <v>0</v>
      </c>
      <c r="P24" s="245">
        <f aca="true" t="shared" si="5" ref="P24:R26">G24-L24</f>
        <v>0</v>
      </c>
      <c r="Q24" s="245">
        <f t="shared" si="5"/>
        <v>0</v>
      </c>
      <c r="R24" s="245">
        <f t="shared" si="5"/>
        <v>0</v>
      </c>
      <c r="S24" s="245">
        <f>Q24+R24</f>
        <v>0</v>
      </c>
      <c r="T24" s="104"/>
      <c r="U24" s="231"/>
      <c r="V24" s="231"/>
      <c r="W24" s="245">
        <f>U24+V24</f>
        <v>0</v>
      </c>
      <c r="X24" s="104"/>
      <c r="Y24" s="231"/>
      <c r="Z24" s="231"/>
      <c r="AA24" s="245">
        <f>Y24+Z24</f>
        <v>0</v>
      </c>
    </row>
    <row r="25" spans="1:27" ht="13.5">
      <c r="A25" s="231">
        <v>2</v>
      </c>
      <c r="B25" s="104"/>
      <c r="C25" s="231"/>
      <c r="D25" s="231"/>
      <c r="E25" s="231"/>
      <c r="F25" s="231"/>
      <c r="G25" s="104"/>
      <c r="H25" s="104"/>
      <c r="I25" s="104"/>
      <c r="J25" s="245">
        <f>H25+I25</f>
        <v>0</v>
      </c>
      <c r="K25" s="245"/>
      <c r="L25" s="104"/>
      <c r="M25" s="231"/>
      <c r="N25" s="231"/>
      <c r="O25" s="245">
        <f>M25+N25</f>
        <v>0</v>
      </c>
      <c r="P25" s="245">
        <f t="shared" si="5"/>
        <v>0</v>
      </c>
      <c r="Q25" s="245">
        <f t="shared" si="5"/>
        <v>0</v>
      </c>
      <c r="R25" s="245">
        <f t="shared" si="5"/>
        <v>0</v>
      </c>
      <c r="S25" s="245">
        <f>Q25+R25</f>
        <v>0</v>
      </c>
      <c r="T25" s="104"/>
      <c r="U25" s="231"/>
      <c r="V25" s="231"/>
      <c r="W25" s="245">
        <f>U25+V25</f>
        <v>0</v>
      </c>
      <c r="X25" s="104"/>
      <c r="Y25" s="231"/>
      <c r="Z25" s="231"/>
      <c r="AA25" s="245">
        <f>Y25+Z25</f>
        <v>0</v>
      </c>
    </row>
    <row r="26" spans="1:27" ht="13.5">
      <c r="A26" s="231">
        <v>3</v>
      </c>
      <c r="B26" s="246"/>
      <c r="C26" s="231"/>
      <c r="D26" s="231"/>
      <c r="E26" s="231"/>
      <c r="F26" s="231"/>
      <c r="G26" s="104"/>
      <c r="H26" s="104"/>
      <c r="I26" s="104"/>
      <c r="J26" s="245">
        <f>H26+I26</f>
        <v>0</v>
      </c>
      <c r="K26" s="245"/>
      <c r="L26" s="104"/>
      <c r="M26" s="231"/>
      <c r="N26" s="231"/>
      <c r="O26" s="245">
        <f>M26+N26</f>
        <v>0</v>
      </c>
      <c r="P26" s="245">
        <f t="shared" si="5"/>
        <v>0</v>
      </c>
      <c r="Q26" s="245">
        <f t="shared" si="5"/>
        <v>0</v>
      </c>
      <c r="R26" s="245">
        <f t="shared" si="5"/>
        <v>0</v>
      </c>
      <c r="S26" s="245">
        <f>Q26+R26</f>
        <v>0</v>
      </c>
      <c r="T26" s="104"/>
      <c r="U26" s="231"/>
      <c r="V26" s="231"/>
      <c r="W26" s="245">
        <f>U26+V26</f>
        <v>0</v>
      </c>
      <c r="X26" s="104"/>
      <c r="Y26" s="231"/>
      <c r="Z26" s="231"/>
      <c r="AA26" s="245">
        <f>Y26+Z26</f>
        <v>0</v>
      </c>
    </row>
    <row r="27" spans="1:27" s="248" customFormat="1" ht="27">
      <c r="A27" s="243"/>
      <c r="B27" s="251" t="s">
        <v>232</v>
      </c>
      <c r="C27" s="247" t="s">
        <v>1</v>
      </c>
      <c r="D27" s="247" t="s">
        <v>1</v>
      </c>
      <c r="E27" s="247" t="s">
        <v>1</v>
      </c>
      <c r="F27" s="247" t="s">
        <v>1</v>
      </c>
      <c r="G27" s="247">
        <f aca="true" t="shared" si="6" ref="G27:N27">SUM(G24:G26)</f>
        <v>0</v>
      </c>
      <c r="H27" s="247">
        <f t="shared" si="6"/>
        <v>0</v>
      </c>
      <c r="I27" s="247">
        <f t="shared" si="6"/>
        <v>0</v>
      </c>
      <c r="J27" s="247">
        <f t="shared" si="6"/>
        <v>0</v>
      </c>
      <c r="K27" s="247" t="s">
        <v>1</v>
      </c>
      <c r="L27" s="247">
        <f t="shared" si="6"/>
        <v>0</v>
      </c>
      <c r="M27" s="247">
        <f t="shared" si="6"/>
        <v>0</v>
      </c>
      <c r="N27" s="247">
        <f t="shared" si="6"/>
        <v>0</v>
      </c>
      <c r="O27" s="247">
        <f>SUM(O24:O26)</f>
        <v>0</v>
      </c>
      <c r="P27" s="247">
        <f>SUM(P24:P26)</f>
        <v>0</v>
      </c>
      <c r="Q27" s="247">
        <f>SUM(Q24:Q26)</f>
        <v>0</v>
      </c>
      <c r="R27" s="247">
        <f>SUM(R24:R26)</f>
        <v>0</v>
      </c>
      <c r="S27" s="247">
        <f>SUM(S24:S26)</f>
        <v>0</v>
      </c>
      <c r="T27" s="247">
        <f aca="true" t="shared" si="7" ref="T27:AA27">SUM(T24:T26)</f>
        <v>0</v>
      </c>
      <c r="U27" s="247">
        <f t="shared" si="7"/>
        <v>0</v>
      </c>
      <c r="V27" s="247">
        <f t="shared" si="7"/>
        <v>0</v>
      </c>
      <c r="W27" s="247">
        <f t="shared" si="7"/>
        <v>0</v>
      </c>
      <c r="X27" s="247">
        <f t="shared" si="7"/>
        <v>0</v>
      </c>
      <c r="Y27" s="247">
        <f t="shared" si="7"/>
        <v>0</v>
      </c>
      <c r="Z27" s="247">
        <f t="shared" si="7"/>
        <v>0</v>
      </c>
      <c r="AA27" s="247">
        <f t="shared" si="7"/>
        <v>0</v>
      </c>
    </row>
    <row r="28" spans="1:27" s="248" customFormat="1" ht="27">
      <c r="A28" s="243"/>
      <c r="B28" s="251" t="s">
        <v>264</v>
      </c>
      <c r="C28" s="247" t="s">
        <v>1</v>
      </c>
      <c r="D28" s="247" t="s">
        <v>1</v>
      </c>
      <c r="E28" s="247" t="s">
        <v>1</v>
      </c>
      <c r="F28" s="247" t="s">
        <v>1</v>
      </c>
      <c r="G28" s="247">
        <f>G22+G27</f>
        <v>0</v>
      </c>
      <c r="H28" s="247">
        <f aca="true" t="shared" si="8" ref="H28:N28">H22+H27</f>
        <v>0</v>
      </c>
      <c r="I28" s="247">
        <f t="shared" si="8"/>
        <v>0</v>
      </c>
      <c r="J28" s="247">
        <f t="shared" si="8"/>
        <v>0</v>
      </c>
      <c r="K28" s="247" t="s">
        <v>1</v>
      </c>
      <c r="L28" s="247">
        <f t="shared" si="8"/>
        <v>0</v>
      </c>
      <c r="M28" s="247">
        <f t="shared" si="8"/>
        <v>0</v>
      </c>
      <c r="N28" s="247">
        <f t="shared" si="8"/>
        <v>0</v>
      </c>
      <c r="O28" s="247">
        <f>O22+O27</f>
        <v>0</v>
      </c>
      <c r="P28" s="247">
        <f>P22+P27</f>
        <v>0</v>
      </c>
      <c r="Q28" s="247">
        <f>Q22+Q27</f>
        <v>0</v>
      </c>
      <c r="R28" s="247">
        <f>R22+R27</f>
        <v>0</v>
      </c>
      <c r="S28" s="247">
        <f>S22+S27</f>
        <v>0</v>
      </c>
      <c r="T28" s="247">
        <f aca="true" t="shared" si="9" ref="T28:AA28">T22+T27</f>
        <v>0</v>
      </c>
      <c r="U28" s="247">
        <f t="shared" si="9"/>
        <v>0</v>
      </c>
      <c r="V28" s="247">
        <f t="shared" si="9"/>
        <v>0</v>
      </c>
      <c r="W28" s="247">
        <f t="shared" si="9"/>
        <v>0</v>
      </c>
      <c r="X28" s="247">
        <f t="shared" si="9"/>
        <v>0</v>
      </c>
      <c r="Y28" s="247">
        <f t="shared" si="9"/>
        <v>0</v>
      </c>
      <c r="Z28" s="247">
        <f t="shared" si="9"/>
        <v>0</v>
      </c>
      <c r="AA28" s="247">
        <f t="shared" si="9"/>
        <v>0</v>
      </c>
    </row>
    <row r="29" spans="1:27" ht="13.5">
      <c r="A29" s="231"/>
      <c r="B29" s="246"/>
      <c r="C29" s="245"/>
      <c r="D29" s="245"/>
      <c r="E29" s="245"/>
      <c r="F29" s="245"/>
      <c r="G29" s="246"/>
      <c r="H29" s="245"/>
      <c r="I29" s="245"/>
      <c r="J29" s="245"/>
      <c r="K29" s="245"/>
      <c r="L29" s="246"/>
      <c r="M29" s="245"/>
      <c r="N29" s="245"/>
      <c r="O29" s="246"/>
      <c r="P29" s="245"/>
      <c r="Q29" s="246"/>
      <c r="R29" s="109"/>
      <c r="S29" s="109"/>
      <c r="T29" s="109"/>
      <c r="U29" s="109"/>
      <c r="V29" s="109"/>
      <c r="W29" s="109"/>
      <c r="X29" s="109"/>
      <c r="Y29" s="109"/>
      <c r="Z29" s="109"/>
      <c r="AA29" s="109"/>
    </row>
    <row r="30" spans="1:27" ht="13.5">
      <c r="A30" s="231"/>
      <c r="B30" s="104"/>
      <c r="C30" s="245"/>
      <c r="D30" s="245"/>
      <c r="E30" s="245"/>
      <c r="F30" s="245"/>
      <c r="G30" s="104"/>
      <c r="H30" s="245"/>
      <c r="I30" s="245"/>
      <c r="J30" s="245"/>
      <c r="K30" s="245"/>
      <c r="L30" s="104"/>
      <c r="M30" s="245"/>
      <c r="N30" s="245"/>
      <c r="O30" s="104"/>
      <c r="P30" s="245"/>
      <c r="Q30" s="104"/>
      <c r="R30" s="109"/>
      <c r="S30" s="109"/>
      <c r="T30" s="109"/>
      <c r="U30" s="109"/>
      <c r="V30" s="109"/>
      <c r="W30" s="109"/>
      <c r="X30" s="109"/>
      <c r="Y30" s="109"/>
      <c r="Z30" s="109"/>
      <c r="AA30" s="109"/>
    </row>
    <row r="31" spans="1:27" ht="54">
      <c r="A31" s="243" t="s">
        <v>4</v>
      </c>
      <c r="B31" s="244" t="s">
        <v>425</v>
      </c>
      <c r="C31" s="245"/>
      <c r="D31" s="245"/>
      <c r="E31" s="245"/>
      <c r="F31" s="245"/>
      <c r="G31" s="244"/>
      <c r="H31" s="245"/>
      <c r="I31" s="245"/>
      <c r="J31" s="245"/>
      <c r="K31" s="245"/>
      <c r="L31" s="244"/>
      <c r="M31" s="245"/>
      <c r="N31" s="245"/>
      <c r="O31" s="244"/>
      <c r="P31" s="245"/>
      <c r="Q31" s="244"/>
      <c r="R31" s="109"/>
      <c r="S31" s="109"/>
      <c r="T31" s="109"/>
      <c r="U31" s="109"/>
      <c r="V31" s="109"/>
      <c r="W31" s="109"/>
      <c r="X31" s="109"/>
      <c r="Y31" s="109"/>
      <c r="Z31" s="109"/>
      <c r="AA31" s="109"/>
    </row>
    <row r="32" spans="1:27" ht="13.5">
      <c r="A32" s="231"/>
      <c r="B32" s="205" t="s">
        <v>125</v>
      </c>
      <c r="C32" s="245"/>
      <c r="D32" s="245"/>
      <c r="E32" s="245"/>
      <c r="F32" s="245"/>
      <c r="G32" s="205"/>
      <c r="H32" s="245"/>
      <c r="I32" s="245"/>
      <c r="J32" s="245"/>
      <c r="K32" s="245"/>
      <c r="L32" s="205"/>
      <c r="M32" s="245"/>
      <c r="N32" s="245"/>
      <c r="O32" s="205"/>
      <c r="P32" s="245"/>
      <c r="Q32" s="205"/>
      <c r="R32" s="109"/>
      <c r="S32" s="109"/>
      <c r="T32" s="109"/>
      <c r="U32" s="109"/>
      <c r="V32" s="109"/>
      <c r="W32" s="109"/>
      <c r="X32" s="109"/>
      <c r="Y32" s="109"/>
      <c r="Z32" s="109"/>
      <c r="AA32" s="109"/>
    </row>
    <row r="33" spans="1:27" ht="13.5">
      <c r="A33" s="231">
        <v>1</v>
      </c>
      <c r="B33" s="104"/>
      <c r="C33" s="245"/>
      <c r="D33" s="245" t="s">
        <v>1</v>
      </c>
      <c r="E33" s="245" t="s">
        <v>1</v>
      </c>
      <c r="F33" s="245"/>
      <c r="G33" s="104"/>
      <c r="H33" s="231"/>
      <c r="I33" s="231"/>
      <c r="J33" s="245">
        <f>H33+I33</f>
        <v>0</v>
      </c>
      <c r="K33" s="245"/>
      <c r="L33" s="104"/>
      <c r="M33" s="231"/>
      <c r="N33" s="231"/>
      <c r="O33" s="245">
        <f>M33+N33</f>
        <v>0</v>
      </c>
      <c r="P33" s="245">
        <f aca="true" t="shared" si="10" ref="P33:R35">G33-L33</f>
        <v>0</v>
      </c>
      <c r="Q33" s="245">
        <f t="shared" si="10"/>
        <v>0</v>
      </c>
      <c r="R33" s="245">
        <f t="shared" si="10"/>
        <v>0</v>
      </c>
      <c r="S33" s="245">
        <f>Q33+R33</f>
        <v>0</v>
      </c>
      <c r="T33" s="104"/>
      <c r="U33" s="231"/>
      <c r="V33" s="231"/>
      <c r="W33" s="245">
        <f>U33+V33</f>
        <v>0</v>
      </c>
      <c r="X33" s="104"/>
      <c r="Y33" s="231"/>
      <c r="Z33" s="231"/>
      <c r="AA33" s="245">
        <f>Y33+Z33</f>
        <v>0</v>
      </c>
    </row>
    <row r="34" spans="1:27" ht="13.5">
      <c r="A34" s="231">
        <v>2</v>
      </c>
      <c r="B34" s="104"/>
      <c r="C34" s="245"/>
      <c r="D34" s="245" t="s">
        <v>1</v>
      </c>
      <c r="E34" s="245" t="s">
        <v>1</v>
      </c>
      <c r="F34" s="245"/>
      <c r="G34" s="104"/>
      <c r="H34" s="231"/>
      <c r="I34" s="231"/>
      <c r="J34" s="245">
        <f>H34+I34</f>
        <v>0</v>
      </c>
      <c r="K34" s="245"/>
      <c r="L34" s="104"/>
      <c r="M34" s="231"/>
      <c r="N34" s="231"/>
      <c r="O34" s="245">
        <f>M34+N34</f>
        <v>0</v>
      </c>
      <c r="P34" s="245">
        <f t="shared" si="10"/>
        <v>0</v>
      </c>
      <c r="Q34" s="245">
        <f t="shared" si="10"/>
        <v>0</v>
      </c>
      <c r="R34" s="245">
        <f t="shared" si="10"/>
        <v>0</v>
      </c>
      <c r="S34" s="245">
        <f>Q34+R34</f>
        <v>0</v>
      </c>
      <c r="T34" s="104"/>
      <c r="U34" s="231"/>
      <c r="V34" s="231"/>
      <c r="W34" s="245">
        <f>U34+V34</f>
        <v>0</v>
      </c>
      <c r="X34" s="104"/>
      <c r="Y34" s="231"/>
      <c r="Z34" s="231"/>
      <c r="AA34" s="245">
        <f>Y34+Z34</f>
        <v>0</v>
      </c>
    </row>
    <row r="35" spans="1:27" ht="13.5">
      <c r="A35" s="231">
        <v>3</v>
      </c>
      <c r="B35" s="104"/>
      <c r="C35" s="245"/>
      <c r="D35" s="245" t="s">
        <v>1</v>
      </c>
      <c r="E35" s="245" t="s">
        <v>1</v>
      </c>
      <c r="F35" s="245"/>
      <c r="G35" s="104"/>
      <c r="H35" s="231"/>
      <c r="I35" s="231"/>
      <c r="J35" s="245">
        <f>H35+I35</f>
        <v>0</v>
      </c>
      <c r="K35" s="245"/>
      <c r="L35" s="104"/>
      <c r="M35" s="231"/>
      <c r="N35" s="231"/>
      <c r="O35" s="245">
        <f>M35+N35</f>
        <v>0</v>
      </c>
      <c r="P35" s="245">
        <f t="shared" si="10"/>
        <v>0</v>
      </c>
      <c r="Q35" s="245">
        <f t="shared" si="10"/>
        <v>0</v>
      </c>
      <c r="R35" s="245">
        <f t="shared" si="10"/>
        <v>0</v>
      </c>
      <c r="S35" s="245">
        <f>Q35+R35</f>
        <v>0</v>
      </c>
      <c r="T35" s="104"/>
      <c r="U35" s="231"/>
      <c r="V35" s="231"/>
      <c r="W35" s="245">
        <f>U35+V35</f>
        <v>0</v>
      </c>
      <c r="X35" s="104"/>
      <c r="Y35" s="231"/>
      <c r="Z35" s="231"/>
      <c r="AA35" s="245">
        <f>Y35+Z35</f>
        <v>0</v>
      </c>
    </row>
    <row r="36" spans="1:27" s="248" customFormat="1" ht="14.25">
      <c r="A36" s="243"/>
      <c r="B36" s="246" t="s">
        <v>112</v>
      </c>
      <c r="C36" s="247" t="s">
        <v>1</v>
      </c>
      <c r="D36" s="247" t="s">
        <v>1</v>
      </c>
      <c r="E36" s="247" t="s">
        <v>1</v>
      </c>
      <c r="F36" s="247" t="s">
        <v>1</v>
      </c>
      <c r="G36" s="247">
        <f>SUM(G33:G35)</f>
        <v>0</v>
      </c>
      <c r="H36" s="247">
        <f aca="true" t="shared" si="11" ref="H36:N36">SUM(H33:H35)</f>
        <v>0</v>
      </c>
      <c r="I36" s="247">
        <f t="shared" si="11"/>
        <v>0</v>
      </c>
      <c r="J36" s="247">
        <f t="shared" si="11"/>
        <v>0</v>
      </c>
      <c r="K36" s="247" t="s">
        <v>1</v>
      </c>
      <c r="L36" s="247">
        <f t="shared" si="11"/>
        <v>0</v>
      </c>
      <c r="M36" s="247">
        <f t="shared" si="11"/>
        <v>0</v>
      </c>
      <c r="N36" s="247">
        <f t="shared" si="11"/>
        <v>0</v>
      </c>
      <c r="O36" s="247">
        <f>SUM(O33:O35)</f>
        <v>0</v>
      </c>
      <c r="P36" s="247">
        <f>SUM(P33:P35)</f>
        <v>0</v>
      </c>
      <c r="Q36" s="247">
        <f>SUM(Q33:Q35)</f>
        <v>0</v>
      </c>
      <c r="R36" s="247">
        <f>SUM(R33:R35)</f>
        <v>0</v>
      </c>
      <c r="S36" s="247">
        <f>SUM(S33:S35)</f>
        <v>0</v>
      </c>
      <c r="T36" s="247">
        <f aca="true" t="shared" si="12" ref="T36:AA36">SUM(T33:T35)</f>
        <v>0</v>
      </c>
      <c r="U36" s="247">
        <f t="shared" si="12"/>
        <v>0</v>
      </c>
      <c r="V36" s="247">
        <f t="shared" si="12"/>
        <v>0</v>
      </c>
      <c r="W36" s="247">
        <f t="shared" si="12"/>
        <v>0</v>
      </c>
      <c r="X36" s="247">
        <f t="shared" si="12"/>
        <v>0</v>
      </c>
      <c r="Y36" s="247">
        <f t="shared" si="12"/>
        <v>0</v>
      </c>
      <c r="Z36" s="247">
        <f t="shared" si="12"/>
        <v>0</v>
      </c>
      <c r="AA36" s="247">
        <f t="shared" si="12"/>
        <v>0</v>
      </c>
    </row>
    <row r="37" spans="1:27" ht="13.5">
      <c r="A37" s="231"/>
      <c r="B37" s="104"/>
      <c r="C37" s="245"/>
      <c r="D37" s="245"/>
      <c r="E37" s="245"/>
      <c r="F37" s="245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</row>
    <row r="38" spans="1:27" s="248" customFormat="1" ht="27">
      <c r="A38" s="243"/>
      <c r="B38" s="244" t="s">
        <v>265</v>
      </c>
      <c r="C38" s="247" t="s">
        <v>1</v>
      </c>
      <c r="D38" s="247" t="s">
        <v>1</v>
      </c>
      <c r="E38" s="247" t="s">
        <v>1</v>
      </c>
      <c r="F38" s="247" t="s">
        <v>1</v>
      </c>
      <c r="G38" s="247">
        <f>G13+G28+G36</f>
        <v>0</v>
      </c>
      <c r="H38" s="247">
        <f>H13+H28+H36</f>
        <v>0</v>
      </c>
      <c r="I38" s="247">
        <f>I13+I28+I36</f>
        <v>0</v>
      </c>
      <c r="J38" s="247">
        <f>J13+J28+J36</f>
        <v>0</v>
      </c>
      <c r="K38" s="247" t="s">
        <v>1</v>
      </c>
      <c r="L38" s="247">
        <f aca="true" t="shared" si="13" ref="L38:AA38">L13+L28+L36</f>
        <v>0</v>
      </c>
      <c r="M38" s="247">
        <f t="shared" si="13"/>
        <v>0</v>
      </c>
      <c r="N38" s="247">
        <f t="shared" si="13"/>
        <v>0</v>
      </c>
      <c r="O38" s="247">
        <f t="shared" si="13"/>
        <v>0</v>
      </c>
      <c r="P38" s="247">
        <f t="shared" si="13"/>
        <v>0</v>
      </c>
      <c r="Q38" s="247">
        <f t="shared" si="13"/>
        <v>0</v>
      </c>
      <c r="R38" s="247">
        <f t="shared" si="13"/>
        <v>0</v>
      </c>
      <c r="S38" s="247">
        <f t="shared" si="13"/>
        <v>0</v>
      </c>
      <c r="T38" s="247">
        <f t="shared" si="13"/>
        <v>0</v>
      </c>
      <c r="U38" s="247">
        <f t="shared" si="13"/>
        <v>0</v>
      </c>
      <c r="V38" s="247">
        <f t="shared" si="13"/>
        <v>0</v>
      </c>
      <c r="W38" s="247">
        <f t="shared" si="13"/>
        <v>0</v>
      </c>
      <c r="X38" s="247">
        <f t="shared" si="13"/>
        <v>0</v>
      </c>
      <c r="Y38" s="247">
        <f t="shared" si="13"/>
        <v>0</v>
      </c>
      <c r="Z38" s="247">
        <f t="shared" si="13"/>
        <v>0</v>
      </c>
      <c r="AA38" s="247">
        <f t="shared" si="13"/>
        <v>0</v>
      </c>
    </row>
    <row r="39" spans="1:17" s="16" customFormat="1" ht="12.75">
      <c r="A39" s="43"/>
      <c r="B39" s="252"/>
      <c r="C39" s="253"/>
      <c r="D39" s="43"/>
      <c r="E39" s="43"/>
      <c r="F39" s="43"/>
      <c r="G39" s="252"/>
      <c r="H39" s="43"/>
      <c r="I39" s="43"/>
      <c r="J39" s="43"/>
      <c r="K39" s="43"/>
      <c r="L39" s="252"/>
      <c r="M39" s="43" t="s">
        <v>0</v>
      </c>
      <c r="N39" s="43"/>
      <c r="O39" s="252"/>
      <c r="P39" s="43" t="s">
        <v>0</v>
      </c>
      <c r="Q39" s="252"/>
    </row>
    <row r="40" s="33" customFormat="1" ht="13.5">
      <c r="A40" s="32"/>
    </row>
    <row r="41" ht="13.5">
      <c r="B41" s="5" t="s">
        <v>234</v>
      </c>
    </row>
    <row r="42" spans="2:7" ht="27.75" customHeight="1">
      <c r="B42" s="189" t="s">
        <v>424</v>
      </c>
      <c r="C42" s="189"/>
      <c r="D42" s="324"/>
      <c r="E42" s="324"/>
      <c r="F42" s="324"/>
      <c r="G42" s="324"/>
    </row>
    <row r="43" spans="2:9" ht="44.25" customHeight="1">
      <c r="B43" s="908" t="s">
        <v>423</v>
      </c>
      <c r="C43" s="909"/>
      <c r="D43" s="909"/>
      <c r="E43" s="909"/>
      <c r="F43" s="909"/>
      <c r="G43" s="909"/>
      <c r="H43" s="909"/>
      <c r="I43" s="909"/>
    </row>
    <row r="44" spans="2:7" ht="23.25" customHeight="1">
      <c r="B44" s="587" t="s">
        <v>490</v>
      </c>
      <c r="C44" s="324"/>
      <c r="D44" s="324"/>
      <c r="E44" s="324"/>
      <c r="F44" s="324"/>
      <c r="G44" s="324"/>
    </row>
    <row r="45" spans="1:8" s="33" customFormat="1" ht="37.5" customHeight="1">
      <c r="A45" s="330"/>
      <c r="B45" s="910" t="s">
        <v>502</v>
      </c>
      <c r="C45" s="910"/>
      <c r="D45" s="910"/>
      <c r="E45" s="910"/>
      <c r="F45" s="910"/>
      <c r="G45" s="910"/>
      <c r="H45" s="910"/>
    </row>
    <row r="46" s="33" customFormat="1" ht="13.5">
      <c r="A46" s="32"/>
    </row>
  </sheetData>
  <sheetProtection/>
  <mergeCells count="7">
    <mergeCell ref="X5:AA5"/>
    <mergeCell ref="B45:H45"/>
    <mergeCell ref="H2:I2"/>
    <mergeCell ref="L5:O5"/>
    <mergeCell ref="P5:S5"/>
    <mergeCell ref="B43:I43"/>
    <mergeCell ref="T5:W5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R41"/>
  <sheetViews>
    <sheetView zoomScalePageLayoutView="0" workbookViewId="0" topLeftCell="A1">
      <selection activeCell="L1" sqref="L1"/>
    </sheetView>
  </sheetViews>
  <sheetFormatPr defaultColWidth="9.140625" defaultRowHeight="12.75"/>
  <cols>
    <col min="1" max="1" width="3.57421875" style="33" customWidth="1"/>
    <col min="2" max="2" width="21.28125" style="33" customWidth="1"/>
    <col min="3" max="3" width="10.57421875" style="33" bestFit="1" customWidth="1"/>
    <col min="4" max="5" width="9.140625" style="33" bestFit="1" customWidth="1"/>
    <col min="6" max="6" width="12.57421875" style="33" customWidth="1"/>
    <col min="7" max="7" width="12.57421875" style="21" customWidth="1"/>
    <col min="8" max="8" width="8.57421875" style="33" bestFit="1" customWidth="1"/>
    <col min="9" max="9" width="12.57421875" style="33" customWidth="1"/>
    <col min="10" max="11" width="12.57421875" style="371" customWidth="1"/>
    <col min="12" max="12" width="16.140625" style="33" customWidth="1"/>
    <col min="13" max="13" width="15.421875" style="33" customWidth="1"/>
    <col min="14" max="14" width="12.57421875" style="33" customWidth="1"/>
    <col min="15" max="15" width="13.28125" style="33" bestFit="1" customWidth="1"/>
    <col min="16" max="16" width="10.57421875" style="33" bestFit="1" customWidth="1"/>
    <col min="17" max="17" width="13.28125" style="33" bestFit="1" customWidth="1"/>
    <col min="18" max="18" width="11.28125" style="33" bestFit="1" customWidth="1"/>
    <col min="19" max="19" width="8.57421875" style="33" bestFit="1" customWidth="1"/>
    <col min="20" max="20" width="11.00390625" style="33" bestFit="1" customWidth="1"/>
    <col min="21" max="21" width="12.140625" style="371" customWidth="1"/>
    <col min="22" max="22" width="10.8515625" style="371" customWidth="1"/>
    <col min="23" max="23" width="10.57421875" style="33" customWidth="1"/>
    <col min="24" max="24" width="11.57421875" style="33" customWidth="1"/>
    <col min="25" max="25" width="9.7109375" style="33" bestFit="1" customWidth="1"/>
    <col min="26" max="26" width="10.140625" style="33" bestFit="1" customWidth="1"/>
    <col min="27" max="28" width="11.00390625" style="33" bestFit="1" customWidth="1"/>
    <col min="29" max="29" width="12.7109375" style="33" bestFit="1" customWidth="1"/>
    <col min="30" max="31" width="12.8515625" style="33" customWidth="1"/>
    <col min="32" max="32" width="10.140625" style="33" bestFit="1" customWidth="1"/>
    <col min="33" max="34" width="11.00390625" style="332" bestFit="1" customWidth="1"/>
    <col min="35" max="35" width="13.7109375" style="332" bestFit="1" customWidth="1"/>
    <col min="36" max="36" width="15.140625" style="332" customWidth="1"/>
    <col min="37" max="37" width="13.421875" style="332" bestFit="1" customWidth="1"/>
    <col min="38" max="38" width="13.7109375" style="332" bestFit="1" customWidth="1"/>
    <col min="39" max="39" width="12.421875" style="332" customWidth="1"/>
    <col min="40" max="43" width="15.140625" style="332" customWidth="1"/>
    <col min="44" max="44" width="13.00390625" style="332" customWidth="1"/>
    <col min="45" max="16384" width="9.140625" style="332" customWidth="1"/>
  </cols>
  <sheetData>
    <row r="1" spans="1:32" s="33" customFormat="1" ht="16.5">
      <c r="A1" s="32"/>
      <c r="B1" s="235" t="s">
        <v>222</v>
      </c>
      <c r="C1" s="235"/>
      <c r="D1" s="235"/>
      <c r="E1" s="235"/>
      <c r="F1" s="235"/>
      <c r="G1" s="235"/>
      <c r="H1" s="235"/>
      <c r="I1" s="235"/>
      <c r="J1" s="399"/>
      <c r="K1" s="399"/>
      <c r="L1" s="137" t="s">
        <v>269</v>
      </c>
      <c r="M1" s="137"/>
      <c r="N1" s="137"/>
      <c r="T1" s="3"/>
      <c r="U1" s="373"/>
      <c r="V1" s="373"/>
      <c r="X1" s="138"/>
      <c r="Y1" s="138"/>
      <c r="Z1" s="138"/>
      <c r="AA1" s="32"/>
      <c r="AB1" s="137"/>
      <c r="AF1" s="138"/>
    </row>
    <row r="2" spans="1:32" s="33" customFormat="1" ht="22.5" customHeight="1" thickBot="1">
      <c r="A2" s="32"/>
      <c r="B2" s="24"/>
      <c r="C2" s="24"/>
      <c r="D2" s="24"/>
      <c r="E2" s="24"/>
      <c r="F2" s="24"/>
      <c r="G2" s="24"/>
      <c r="H2" s="24"/>
      <c r="I2" s="24"/>
      <c r="K2" s="152"/>
      <c r="L2" s="419" t="s">
        <v>27</v>
      </c>
      <c r="M2" s="152"/>
      <c r="N2" s="152"/>
      <c r="O2" s="152"/>
      <c r="P2" s="6"/>
      <c r="Q2" s="6"/>
      <c r="R2" s="6"/>
      <c r="S2" s="9"/>
      <c r="T2" s="186"/>
      <c r="U2" s="403"/>
      <c r="V2" s="396"/>
      <c r="W2" s="236"/>
      <c r="X2" s="237"/>
      <c r="Y2" s="237"/>
      <c r="Z2" s="237"/>
      <c r="AA2" s="152"/>
      <c r="AB2" s="152"/>
      <c r="AC2" s="152"/>
      <c r="AD2" s="152"/>
      <c r="AE2" s="152"/>
      <c r="AF2" s="152"/>
    </row>
    <row r="3" spans="1:31" s="188" customFormat="1" ht="27">
      <c r="A3" s="32"/>
      <c r="B3" s="420" t="s">
        <v>28</v>
      </c>
      <c r="C3" s="187"/>
      <c r="D3" s="187"/>
      <c r="E3" s="187"/>
      <c r="F3" s="187"/>
      <c r="G3" s="187"/>
      <c r="H3" s="187"/>
      <c r="I3" s="187"/>
      <c r="J3" s="371"/>
      <c r="K3" s="371"/>
      <c r="O3" s="36"/>
      <c r="P3" s="187"/>
      <c r="Q3" s="187"/>
      <c r="R3" s="187"/>
      <c r="S3" s="33"/>
      <c r="T3" s="33"/>
      <c r="U3" s="371"/>
      <c r="V3" s="380"/>
      <c r="W3" s="36"/>
      <c r="AA3" s="33"/>
      <c r="AC3" s="36"/>
      <c r="AD3" s="36"/>
      <c r="AE3" s="36"/>
    </row>
    <row r="4" spans="1:31" s="188" customFormat="1" ht="22.5" customHeight="1">
      <c r="A4" s="32"/>
      <c r="B4" s="187"/>
      <c r="C4" s="187"/>
      <c r="D4" s="187"/>
      <c r="E4" s="187"/>
      <c r="F4" s="187"/>
      <c r="G4" s="187"/>
      <c r="H4" s="187"/>
      <c r="I4" s="187"/>
      <c r="J4" s="371"/>
      <c r="K4" s="371"/>
      <c r="L4" s="43" t="s">
        <v>220</v>
      </c>
      <c r="M4" s="43"/>
      <c r="N4" s="43"/>
      <c r="O4" s="36"/>
      <c r="P4" s="187"/>
      <c r="Q4" s="187"/>
      <c r="R4" s="187"/>
      <c r="S4" s="33"/>
      <c r="T4" s="33"/>
      <c r="U4" s="371"/>
      <c r="V4" s="380"/>
      <c r="W4" s="36"/>
      <c r="AA4" s="33"/>
      <c r="AB4" s="43"/>
      <c r="AC4" s="36"/>
      <c r="AD4" s="36"/>
      <c r="AE4" s="36"/>
    </row>
    <row r="5" spans="1:44" ht="12.75" customHeight="1">
      <c r="A5" s="259"/>
      <c r="B5" s="260"/>
      <c r="C5" s="928" t="s">
        <v>456</v>
      </c>
      <c r="D5" s="929"/>
      <c r="E5" s="929"/>
      <c r="F5" s="929"/>
      <c r="G5" s="929"/>
      <c r="H5" s="929"/>
      <c r="I5" s="929"/>
      <c r="J5" s="929"/>
      <c r="K5" s="929"/>
      <c r="L5" s="929"/>
      <c r="M5" s="929"/>
      <c r="N5" s="929"/>
      <c r="O5" s="930"/>
      <c r="P5" s="931" t="s">
        <v>466</v>
      </c>
      <c r="Q5" s="932"/>
      <c r="R5" s="932"/>
      <c r="S5" s="932"/>
      <c r="T5" s="932"/>
      <c r="U5" s="932"/>
      <c r="V5" s="932"/>
      <c r="W5" s="932"/>
      <c r="X5" s="932"/>
      <c r="Y5" s="932"/>
      <c r="Z5" s="933"/>
      <c r="AA5" s="934" t="s">
        <v>221</v>
      </c>
      <c r="AB5" s="934"/>
      <c r="AC5" s="934"/>
      <c r="AD5" s="934"/>
      <c r="AE5" s="934"/>
      <c r="AF5" s="934"/>
      <c r="AG5" s="932" t="s">
        <v>483</v>
      </c>
      <c r="AH5" s="932"/>
      <c r="AI5" s="932"/>
      <c r="AJ5" s="932"/>
      <c r="AK5" s="932"/>
      <c r="AL5" s="932"/>
      <c r="AM5" s="931" t="s">
        <v>531</v>
      </c>
      <c r="AN5" s="932"/>
      <c r="AO5" s="932"/>
      <c r="AP5" s="932"/>
      <c r="AQ5" s="600"/>
      <c r="AR5" s="610"/>
    </row>
    <row r="6" spans="1:44" ht="165.75">
      <c r="A6" s="127" t="s">
        <v>113</v>
      </c>
      <c r="B6" s="65" t="s">
        <v>258</v>
      </c>
      <c r="C6" s="65" t="s">
        <v>215</v>
      </c>
      <c r="D6" s="65" t="s">
        <v>224</v>
      </c>
      <c r="E6" s="65" t="s">
        <v>296</v>
      </c>
      <c r="F6" s="65" t="s">
        <v>299</v>
      </c>
      <c r="G6" s="65" t="s">
        <v>432</v>
      </c>
      <c r="H6" s="65" t="s">
        <v>287</v>
      </c>
      <c r="I6" s="469" t="s">
        <v>428</v>
      </c>
      <c r="J6" s="470" t="s">
        <v>431</v>
      </c>
      <c r="K6" s="470" t="s">
        <v>352</v>
      </c>
      <c r="L6" s="292" t="s">
        <v>300</v>
      </c>
      <c r="M6" s="292" t="s">
        <v>313</v>
      </c>
      <c r="N6" s="292" t="s">
        <v>227</v>
      </c>
      <c r="O6" s="292" t="s">
        <v>314</v>
      </c>
      <c r="P6" s="65" t="s">
        <v>215</v>
      </c>
      <c r="Q6" s="65" t="s">
        <v>299</v>
      </c>
      <c r="R6" s="65" t="s">
        <v>430</v>
      </c>
      <c r="S6" s="65" t="s">
        <v>287</v>
      </c>
      <c r="T6" s="469" t="s">
        <v>433</v>
      </c>
      <c r="U6" s="470" t="s">
        <v>431</v>
      </c>
      <c r="V6" s="470" t="s">
        <v>352</v>
      </c>
      <c r="W6" s="292" t="s">
        <v>300</v>
      </c>
      <c r="X6" s="292" t="s">
        <v>313</v>
      </c>
      <c r="Y6" s="292" t="s">
        <v>227</v>
      </c>
      <c r="Z6" s="292" t="s">
        <v>259</v>
      </c>
      <c r="AA6" s="292" t="s">
        <v>215</v>
      </c>
      <c r="AB6" s="471" t="s">
        <v>298</v>
      </c>
      <c r="AC6" s="472" t="s">
        <v>300</v>
      </c>
      <c r="AD6" s="292" t="s">
        <v>313</v>
      </c>
      <c r="AE6" s="292" t="s">
        <v>227</v>
      </c>
      <c r="AF6" s="292" t="s">
        <v>259</v>
      </c>
      <c r="AG6" s="292" t="s">
        <v>215</v>
      </c>
      <c r="AH6" s="471" t="s">
        <v>243</v>
      </c>
      <c r="AI6" s="472" t="s">
        <v>300</v>
      </c>
      <c r="AJ6" s="292" t="s">
        <v>313</v>
      </c>
      <c r="AK6" s="292" t="s">
        <v>227</v>
      </c>
      <c r="AL6" s="292" t="s">
        <v>314</v>
      </c>
      <c r="AM6" s="292" t="s">
        <v>215</v>
      </c>
      <c r="AN6" s="471" t="s">
        <v>243</v>
      </c>
      <c r="AO6" s="472" t="s">
        <v>300</v>
      </c>
      <c r="AP6" s="292" t="s">
        <v>313</v>
      </c>
      <c r="AQ6" s="292" t="s">
        <v>227</v>
      </c>
      <c r="AR6" s="292" t="s">
        <v>259</v>
      </c>
    </row>
    <row r="7" spans="1:44" ht="13.5">
      <c r="A7" s="242">
        <v>1</v>
      </c>
      <c r="B7" s="242">
        <v>2</v>
      </c>
      <c r="C7" s="242">
        <v>3</v>
      </c>
      <c r="D7" s="242">
        <v>4</v>
      </c>
      <c r="E7" s="242">
        <v>5</v>
      </c>
      <c r="F7" s="242">
        <v>6</v>
      </c>
      <c r="G7" s="242">
        <v>7</v>
      </c>
      <c r="H7" s="242">
        <v>8</v>
      </c>
      <c r="I7" s="242">
        <v>9</v>
      </c>
      <c r="J7" s="374">
        <v>10</v>
      </c>
      <c r="K7" s="374">
        <v>11</v>
      </c>
      <c r="L7" s="242">
        <v>12</v>
      </c>
      <c r="M7" s="242">
        <v>13</v>
      </c>
      <c r="N7" s="242">
        <v>14</v>
      </c>
      <c r="O7" s="242">
        <v>15</v>
      </c>
      <c r="P7" s="242">
        <v>16</v>
      </c>
      <c r="Q7" s="242">
        <v>17</v>
      </c>
      <c r="R7" s="242">
        <v>18</v>
      </c>
      <c r="S7" s="242">
        <v>19</v>
      </c>
      <c r="T7" s="242">
        <v>20</v>
      </c>
      <c r="U7" s="374">
        <v>21</v>
      </c>
      <c r="V7" s="374">
        <v>22</v>
      </c>
      <c r="W7" s="242">
        <v>23</v>
      </c>
      <c r="X7" s="242">
        <v>24</v>
      </c>
      <c r="Y7" s="242">
        <v>25</v>
      </c>
      <c r="Z7" s="242">
        <v>26</v>
      </c>
      <c r="AA7" s="242">
        <v>27</v>
      </c>
      <c r="AB7" s="242">
        <v>28</v>
      </c>
      <c r="AC7" s="242">
        <v>29</v>
      </c>
      <c r="AD7" s="242">
        <v>30</v>
      </c>
      <c r="AE7" s="242">
        <v>31</v>
      </c>
      <c r="AF7" s="242">
        <v>32</v>
      </c>
      <c r="AG7" s="242">
        <v>33</v>
      </c>
      <c r="AH7" s="242">
        <v>34</v>
      </c>
      <c r="AI7" s="242">
        <v>35</v>
      </c>
      <c r="AJ7" s="242">
        <v>36</v>
      </c>
      <c r="AK7" s="242">
        <v>37</v>
      </c>
      <c r="AL7" s="242">
        <v>38</v>
      </c>
      <c r="AM7" s="242">
        <v>39</v>
      </c>
      <c r="AN7" s="242">
        <v>40</v>
      </c>
      <c r="AO7" s="242">
        <v>41</v>
      </c>
      <c r="AP7" s="242">
        <v>42</v>
      </c>
      <c r="AQ7" s="242">
        <v>43</v>
      </c>
      <c r="AR7" s="242">
        <v>44</v>
      </c>
    </row>
    <row r="8" spans="1:44" ht="28.5">
      <c r="A8" s="104"/>
      <c r="B8" s="30" t="s">
        <v>310</v>
      </c>
      <c r="C8" s="30"/>
      <c r="D8" s="30"/>
      <c r="E8" s="30"/>
      <c r="F8" s="30"/>
      <c r="G8" s="18"/>
      <c r="H8" s="30"/>
      <c r="I8" s="30"/>
      <c r="J8" s="400"/>
      <c r="K8" s="400"/>
      <c r="L8" s="30"/>
      <c r="M8" s="30"/>
      <c r="N8" s="30"/>
      <c r="O8" s="30"/>
      <c r="P8" s="277"/>
      <c r="Q8" s="277"/>
      <c r="R8" s="277"/>
      <c r="S8" s="277"/>
      <c r="T8" s="278"/>
      <c r="U8" s="397"/>
      <c r="V8" s="397"/>
      <c r="W8" s="243"/>
      <c r="X8" s="243"/>
      <c r="Y8" s="243"/>
      <c r="Z8" s="243"/>
      <c r="AA8" s="278"/>
      <c r="AB8" s="278"/>
      <c r="AC8" s="278"/>
      <c r="AD8" s="278"/>
      <c r="AE8" s="278"/>
      <c r="AF8" s="243"/>
      <c r="AG8" s="278"/>
      <c r="AH8" s="278"/>
      <c r="AI8" s="278"/>
      <c r="AJ8" s="278"/>
      <c r="AK8" s="278"/>
      <c r="AL8" s="243"/>
      <c r="AM8" s="278"/>
      <c r="AN8" s="278"/>
      <c r="AO8" s="278"/>
      <c r="AP8" s="278"/>
      <c r="AQ8" s="278"/>
      <c r="AR8" s="243"/>
    </row>
    <row r="9" spans="1:44" ht="14.25">
      <c r="A9" s="104"/>
      <c r="B9" s="205" t="s">
        <v>125</v>
      </c>
      <c r="C9" s="205"/>
      <c r="D9" s="205"/>
      <c r="E9" s="205"/>
      <c r="F9" s="205"/>
      <c r="G9" s="335"/>
      <c r="H9" s="205"/>
      <c r="I9" s="205"/>
      <c r="J9" s="383"/>
      <c r="K9" s="383"/>
      <c r="L9" s="205"/>
      <c r="M9" s="205"/>
      <c r="N9" s="205"/>
      <c r="O9" s="205"/>
      <c r="P9" s="277"/>
      <c r="Q9" s="277"/>
      <c r="R9" s="277"/>
      <c r="S9" s="277"/>
      <c r="T9" s="243"/>
      <c r="U9" s="382"/>
      <c r="V9" s="382"/>
      <c r="W9" s="243"/>
      <c r="X9" s="243"/>
      <c r="Y9" s="243"/>
      <c r="Z9" s="243"/>
      <c r="AA9" s="243"/>
      <c r="AB9" s="243"/>
      <c r="AC9" s="277"/>
      <c r="AD9" s="277"/>
      <c r="AE9" s="277"/>
      <c r="AF9" s="243"/>
      <c r="AG9" s="243"/>
      <c r="AH9" s="243"/>
      <c r="AI9" s="277"/>
      <c r="AJ9" s="277"/>
      <c r="AK9" s="277"/>
      <c r="AL9" s="243"/>
      <c r="AM9" s="243"/>
      <c r="AN9" s="243"/>
      <c r="AO9" s="277"/>
      <c r="AP9" s="277"/>
      <c r="AQ9" s="277"/>
      <c r="AR9" s="243"/>
    </row>
    <row r="10" spans="1:44" ht="13.5">
      <c r="A10" s="127"/>
      <c r="B10" s="244" t="s">
        <v>422</v>
      </c>
      <c r="C10" s="331"/>
      <c r="D10" s="331"/>
      <c r="E10" s="331"/>
      <c r="F10" s="331"/>
      <c r="G10" s="336"/>
      <c r="H10" s="331"/>
      <c r="I10" s="331"/>
      <c r="J10" s="401"/>
      <c r="K10" s="401"/>
      <c r="L10" s="331"/>
      <c r="M10" s="331"/>
      <c r="N10" s="331"/>
      <c r="O10" s="331"/>
      <c r="P10" s="242"/>
      <c r="Q10" s="242"/>
      <c r="R10" s="242"/>
      <c r="S10" s="242"/>
      <c r="T10" s="242"/>
      <c r="U10" s="374"/>
      <c r="V10" s="374"/>
      <c r="W10" s="242"/>
      <c r="X10" s="242"/>
      <c r="Y10" s="242"/>
      <c r="Z10" s="242"/>
      <c r="AA10" s="127"/>
      <c r="AB10" s="242"/>
      <c r="AC10" s="242"/>
      <c r="AD10" s="242"/>
      <c r="AE10" s="242"/>
      <c r="AF10" s="242"/>
      <c r="AG10" s="127"/>
      <c r="AH10" s="242"/>
      <c r="AI10" s="242"/>
      <c r="AJ10" s="242"/>
      <c r="AK10" s="242"/>
      <c r="AL10" s="242"/>
      <c r="AM10" s="127"/>
      <c r="AN10" s="242"/>
      <c r="AO10" s="242"/>
      <c r="AP10" s="242"/>
      <c r="AQ10" s="242"/>
      <c r="AR10" s="242"/>
    </row>
    <row r="11" spans="1:44" ht="14.25">
      <c r="A11" s="104"/>
      <c r="B11" s="205" t="s">
        <v>196</v>
      </c>
      <c r="C11" s="205"/>
      <c r="D11" s="205"/>
      <c r="E11" s="205"/>
      <c r="F11" s="205"/>
      <c r="G11" s="335"/>
      <c r="H11" s="205"/>
      <c r="I11" s="205"/>
      <c r="J11" s="383"/>
      <c r="K11" s="383"/>
      <c r="L11" s="205"/>
      <c r="M11" s="205"/>
      <c r="N11" s="205"/>
      <c r="O11" s="205"/>
      <c r="P11" s="104"/>
      <c r="Q11" s="104"/>
      <c r="R11" s="104"/>
      <c r="S11" s="104"/>
      <c r="T11" s="104"/>
      <c r="U11" s="375"/>
      <c r="V11" s="375"/>
      <c r="W11" s="104"/>
      <c r="X11" s="277"/>
      <c r="Y11" s="277"/>
      <c r="Z11" s="277"/>
      <c r="AA11" s="243"/>
      <c r="AB11" s="277"/>
      <c r="AC11" s="277"/>
      <c r="AD11" s="277"/>
      <c r="AE11" s="277"/>
      <c r="AF11" s="243"/>
      <c r="AG11" s="243"/>
      <c r="AH11" s="277"/>
      <c r="AI11" s="277"/>
      <c r="AJ11" s="277"/>
      <c r="AK11" s="277"/>
      <c r="AL11" s="243"/>
      <c r="AM11" s="243"/>
      <c r="AN11" s="277"/>
      <c r="AO11" s="277"/>
      <c r="AP11" s="277"/>
      <c r="AQ11" s="277"/>
      <c r="AR11" s="243"/>
    </row>
    <row r="12" spans="1:44" ht="14.25">
      <c r="A12" s="127">
        <v>1</v>
      </c>
      <c r="B12" s="242"/>
      <c r="C12" s="242"/>
      <c r="D12" s="242"/>
      <c r="E12" s="242"/>
      <c r="F12" s="242"/>
      <c r="G12" s="337"/>
      <c r="H12" s="242"/>
      <c r="I12" s="242"/>
      <c r="J12" s="374"/>
      <c r="K12" s="374"/>
      <c r="L12" s="242"/>
      <c r="M12" s="242"/>
      <c r="N12" s="242"/>
      <c r="O12" s="279">
        <f>I12+L12+M12+N12</f>
        <v>0</v>
      </c>
      <c r="P12" s="31"/>
      <c r="Q12" s="31"/>
      <c r="R12" s="31"/>
      <c r="S12" s="31"/>
      <c r="T12" s="31"/>
      <c r="U12" s="376"/>
      <c r="V12" s="376"/>
      <c r="W12" s="274"/>
      <c r="X12" s="279"/>
      <c r="Y12" s="279"/>
      <c r="Z12" s="279">
        <f>T12+W12+X12+Y12</f>
        <v>0</v>
      </c>
      <c r="AA12" s="279">
        <f>C12-P12</f>
        <v>0</v>
      </c>
      <c r="AB12" s="279">
        <f>I12-T12</f>
        <v>0</v>
      </c>
      <c r="AC12" s="279">
        <f aca="true" t="shared" si="0" ref="AC12:AE14">L12-W12</f>
        <v>0</v>
      </c>
      <c r="AD12" s="279">
        <f t="shared" si="0"/>
        <v>0</v>
      </c>
      <c r="AE12" s="279">
        <f t="shared" si="0"/>
        <v>0</v>
      </c>
      <c r="AF12" s="279">
        <f>AB12+AC12+AD12+AE12</f>
        <v>0</v>
      </c>
      <c r="AG12" s="247"/>
      <c r="AH12" s="277"/>
      <c r="AI12" s="277"/>
      <c r="AJ12" s="277"/>
      <c r="AK12" s="277"/>
      <c r="AL12" s="279">
        <f>AH12+AI12+AJ12+AK12</f>
        <v>0</v>
      </c>
      <c r="AM12" s="247"/>
      <c r="AN12" s="277"/>
      <c r="AO12" s="277"/>
      <c r="AP12" s="277"/>
      <c r="AQ12" s="277"/>
      <c r="AR12" s="279">
        <f>AN12+AO12+AP12+AQ12</f>
        <v>0</v>
      </c>
    </row>
    <row r="13" spans="1:44" ht="14.25">
      <c r="A13" s="127">
        <v>2</v>
      </c>
      <c r="B13" s="242"/>
      <c r="C13" s="242"/>
      <c r="D13" s="242"/>
      <c r="E13" s="242"/>
      <c r="F13" s="242"/>
      <c r="G13" s="337"/>
      <c r="H13" s="242"/>
      <c r="I13" s="242"/>
      <c r="J13" s="374"/>
      <c r="K13" s="374"/>
      <c r="L13" s="242"/>
      <c r="M13" s="242"/>
      <c r="N13" s="242"/>
      <c r="O13" s="279">
        <f>I13+L13+M13+N13</f>
        <v>0</v>
      </c>
      <c r="P13" s="31"/>
      <c r="Q13" s="31"/>
      <c r="R13" s="31"/>
      <c r="S13" s="31"/>
      <c r="T13" s="31"/>
      <c r="U13" s="376"/>
      <c r="V13" s="376"/>
      <c r="W13" s="274"/>
      <c r="X13" s="279"/>
      <c r="Y13" s="279"/>
      <c r="Z13" s="279">
        <f>T13+W13+X13+Y13</f>
        <v>0</v>
      </c>
      <c r="AA13" s="279">
        <f>C13-P13</f>
        <v>0</v>
      </c>
      <c r="AB13" s="279">
        <f>I13-T13</f>
        <v>0</v>
      </c>
      <c r="AC13" s="279">
        <f t="shared" si="0"/>
        <v>0</v>
      </c>
      <c r="AD13" s="279">
        <f t="shared" si="0"/>
        <v>0</v>
      </c>
      <c r="AE13" s="279">
        <f t="shared" si="0"/>
        <v>0</v>
      </c>
      <c r="AF13" s="279">
        <f>AB13+AC13+AD13+AE13</f>
        <v>0</v>
      </c>
      <c r="AG13" s="247"/>
      <c r="AH13" s="277"/>
      <c r="AI13" s="277"/>
      <c r="AJ13" s="277"/>
      <c r="AK13" s="277"/>
      <c r="AL13" s="279">
        <f>AH13+AI13+AJ13+AK13</f>
        <v>0</v>
      </c>
      <c r="AM13" s="247"/>
      <c r="AN13" s="277"/>
      <c r="AO13" s="277"/>
      <c r="AP13" s="277"/>
      <c r="AQ13" s="277"/>
      <c r="AR13" s="279">
        <f>AN13+AO13+AP13+AQ13</f>
        <v>0</v>
      </c>
    </row>
    <row r="14" spans="1:44" ht="14.25">
      <c r="A14" s="127">
        <v>3</v>
      </c>
      <c r="B14" s="242"/>
      <c r="C14" s="242"/>
      <c r="D14" s="242"/>
      <c r="E14" s="242"/>
      <c r="F14" s="242"/>
      <c r="G14" s="337"/>
      <c r="H14" s="242"/>
      <c r="I14" s="242"/>
      <c r="J14" s="374"/>
      <c r="K14" s="374"/>
      <c r="L14" s="242"/>
      <c r="M14" s="242"/>
      <c r="N14" s="242"/>
      <c r="O14" s="279">
        <f>I14+L14+M14+N14</f>
        <v>0</v>
      </c>
      <c r="P14" s="104"/>
      <c r="Q14" s="104"/>
      <c r="R14" s="104"/>
      <c r="S14" s="104"/>
      <c r="T14" s="104"/>
      <c r="U14" s="375"/>
      <c r="V14" s="375"/>
      <c r="W14" s="274"/>
      <c r="X14" s="279"/>
      <c r="Y14" s="279"/>
      <c r="Z14" s="279">
        <f>T14+W14+X14+Y14</f>
        <v>0</v>
      </c>
      <c r="AA14" s="279">
        <f>C14-P14</f>
        <v>0</v>
      </c>
      <c r="AB14" s="279">
        <f>I14-T14</f>
        <v>0</v>
      </c>
      <c r="AC14" s="279">
        <f t="shared" si="0"/>
        <v>0</v>
      </c>
      <c r="AD14" s="279">
        <f t="shared" si="0"/>
        <v>0</v>
      </c>
      <c r="AE14" s="279">
        <f t="shared" si="0"/>
        <v>0</v>
      </c>
      <c r="AF14" s="279">
        <f>AB14+AC14+AD14+AE14</f>
        <v>0</v>
      </c>
      <c r="AG14" s="247"/>
      <c r="AH14" s="277"/>
      <c r="AI14" s="277"/>
      <c r="AJ14" s="277"/>
      <c r="AK14" s="277"/>
      <c r="AL14" s="279">
        <f>AH14+AI14+AJ14+AK14</f>
        <v>0</v>
      </c>
      <c r="AM14" s="247"/>
      <c r="AN14" s="277"/>
      <c r="AO14" s="277"/>
      <c r="AP14" s="277"/>
      <c r="AQ14" s="277"/>
      <c r="AR14" s="279">
        <f>AN14+AO14+AP14+AQ14</f>
        <v>0</v>
      </c>
    </row>
    <row r="15" spans="1:44" s="333" customFormat="1" ht="13.5">
      <c r="A15" s="277"/>
      <c r="B15" s="250" t="s">
        <v>267</v>
      </c>
      <c r="C15" s="279">
        <f>SUM(C12:C14)</f>
        <v>0</v>
      </c>
      <c r="D15" s="279" t="s">
        <v>1</v>
      </c>
      <c r="E15" s="279" t="s">
        <v>1</v>
      </c>
      <c r="F15" s="279" t="s">
        <v>1</v>
      </c>
      <c r="G15" s="279" t="s">
        <v>1</v>
      </c>
      <c r="H15" s="279" t="s">
        <v>1</v>
      </c>
      <c r="I15" s="279">
        <f aca="true" t="shared" si="1" ref="I15:P15">SUM(I12:I14)</f>
        <v>0</v>
      </c>
      <c r="J15" s="377">
        <f t="shared" si="1"/>
        <v>0</v>
      </c>
      <c r="K15" s="377">
        <f t="shared" si="1"/>
        <v>0</v>
      </c>
      <c r="L15" s="279">
        <f t="shared" si="1"/>
        <v>0</v>
      </c>
      <c r="M15" s="279">
        <f t="shared" si="1"/>
        <v>0</v>
      </c>
      <c r="N15" s="279">
        <f t="shared" si="1"/>
        <v>0</v>
      </c>
      <c r="O15" s="279">
        <f t="shared" si="1"/>
        <v>0</v>
      </c>
      <c r="P15" s="279">
        <f t="shared" si="1"/>
        <v>0</v>
      </c>
      <c r="Q15" s="279" t="s">
        <v>1</v>
      </c>
      <c r="R15" s="279" t="s">
        <v>1</v>
      </c>
      <c r="S15" s="279" t="s">
        <v>1</v>
      </c>
      <c r="T15" s="279">
        <f aca="true" t="shared" si="2" ref="T15:AR15">SUM(T12:T14)</f>
        <v>0</v>
      </c>
      <c r="U15" s="377">
        <f t="shared" si="2"/>
        <v>0</v>
      </c>
      <c r="V15" s="377">
        <f t="shared" si="2"/>
        <v>0</v>
      </c>
      <c r="W15" s="279">
        <f t="shared" si="2"/>
        <v>0</v>
      </c>
      <c r="X15" s="279">
        <f t="shared" si="2"/>
        <v>0</v>
      </c>
      <c r="Y15" s="279">
        <f t="shared" si="2"/>
        <v>0</v>
      </c>
      <c r="Z15" s="279">
        <f t="shared" si="2"/>
        <v>0</v>
      </c>
      <c r="AA15" s="279">
        <f t="shared" si="2"/>
        <v>0</v>
      </c>
      <c r="AB15" s="279">
        <f t="shared" si="2"/>
        <v>0</v>
      </c>
      <c r="AC15" s="279">
        <f t="shared" si="2"/>
        <v>0</v>
      </c>
      <c r="AD15" s="279">
        <f t="shared" si="2"/>
        <v>0</v>
      </c>
      <c r="AE15" s="279">
        <f t="shared" si="2"/>
        <v>0</v>
      </c>
      <c r="AF15" s="279">
        <f t="shared" si="2"/>
        <v>0</v>
      </c>
      <c r="AG15" s="279">
        <f t="shared" si="2"/>
        <v>0</v>
      </c>
      <c r="AH15" s="279">
        <f t="shared" si="2"/>
        <v>0</v>
      </c>
      <c r="AI15" s="279">
        <f t="shared" si="2"/>
        <v>0</v>
      </c>
      <c r="AJ15" s="279">
        <f t="shared" si="2"/>
        <v>0</v>
      </c>
      <c r="AK15" s="279">
        <f t="shared" si="2"/>
        <v>0</v>
      </c>
      <c r="AL15" s="279">
        <f t="shared" si="2"/>
        <v>0</v>
      </c>
      <c r="AM15" s="279">
        <f t="shared" si="2"/>
        <v>0</v>
      </c>
      <c r="AN15" s="279">
        <f t="shared" si="2"/>
        <v>0</v>
      </c>
      <c r="AO15" s="279">
        <f t="shared" si="2"/>
        <v>0</v>
      </c>
      <c r="AP15" s="279">
        <f t="shared" si="2"/>
        <v>0</v>
      </c>
      <c r="AQ15" s="279">
        <f t="shared" si="2"/>
        <v>0</v>
      </c>
      <c r="AR15" s="279">
        <f t="shared" si="2"/>
        <v>0</v>
      </c>
    </row>
    <row r="16" spans="1:44" ht="14.25">
      <c r="A16" s="104"/>
      <c r="B16" s="205"/>
      <c r="C16" s="205"/>
      <c r="D16" s="205"/>
      <c r="E16" s="205"/>
      <c r="F16" s="205"/>
      <c r="G16" s="335"/>
      <c r="H16" s="205"/>
      <c r="I16" s="205"/>
      <c r="J16" s="383"/>
      <c r="K16" s="383"/>
      <c r="L16" s="205"/>
      <c r="M16" s="205"/>
      <c r="N16" s="205"/>
      <c r="O16" s="205"/>
      <c r="P16" s="277"/>
      <c r="Q16" s="277"/>
      <c r="R16" s="277"/>
      <c r="S16" s="277"/>
      <c r="T16" s="243"/>
      <c r="U16" s="382"/>
      <c r="V16" s="382"/>
      <c r="W16" s="243"/>
      <c r="X16" s="243"/>
      <c r="Y16" s="243"/>
      <c r="Z16" s="243"/>
      <c r="AA16" s="243"/>
      <c r="AB16" s="243"/>
      <c r="AC16" s="277"/>
      <c r="AD16" s="277"/>
      <c r="AE16" s="277"/>
      <c r="AF16" s="243"/>
      <c r="AG16" s="243"/>
      <c r="AH16" s="243"/>
      <c r="AI16" s="277"/>
      <c r="AJ16" s="277"/>
      <c r="AK16" s="277"/>
      <c r="AL16" s="243"/>
      <c r="AM16" s="243"/>
      <c r="AN16" s="243"/>
      <c r="AO16" s="277"/>
      <c r="AP16" s="277"/>
      <c r="AQ16" s="277"/>
      <c r="AR16" s="243"/>
    </row>
    <row r="17" spans="1:44" ht="14.25">
      <c r="A17" s="104"/>
      <c r="B17" s="205"/>
      <c r="C17" s="205"/>
      <c r="D17" s="205"/>
      <c r="E17" s="205"/>
      <c r="F17" s="205"/>
      <c r="G17" s="335"/>
      <c r="H17" s="205"/>
      <c r="I17" s="205"/>
      <c r="J17" s="383"/>
      <c r="K17" s="383"/>
      <c r="L17" s="205"/>
      <c r="M17" s="205"/>
      <c r="N17" s="205"/>
      <c r="O17" s="205"/>
      <c r="P17" s="277"/>
      <c r="Q17" s="277"/>
      <c r="R17" s="277"/>
      <c r="S17" s="277"/>
      <c r="T17" s="243"/>
      <c r="U17" s="382"/>
      <c r="V17" s="382"/>
      <c r="W17" s="243"/>
      <c r="X17" s="243"/>
      <c r="Y17" s="243"/>
      <c r="Z17" s="243"/>
      <c r="AA17" s="243"/>
      <c r="AB17" s="243"/>
      <c r="AC17" s="277"/>
      <c r="AD17" s="277"/>
      <c r="AE17" s="277"/>
      <c r="AF17" s="243"/>
      <c r="AG17" s="243"/>
      <c r="AH17" s="243"/>
      <c r="AI17" s="277"/>
      <c r="AJ17" s="277"/>
      <c r="AK17" s="277"/>
      <c r="AL17" s="243"/>
      <c r="AM17" s="243"/>
      <c r="AN17" s="243"/>
      <c r="AO17" s="277"/>
      <c r="AP17" s="277"/>
      <c r="AQ17" s="277"/>
      <c r="AR17" s="243"/>
    </row>
    <row r="18" spans="1:44" s="33" customFormat="1" ht="14.25">
      <c r="A18" s="231"/>
      <c r="B18" s="205" t="s">
        <v>230</v>
      </c>
      <c r="C18" s="205"/>
      <c r="D18" s="205"/>
      <c r="E18" s="205"/>
      <c r="F18" s="205"/>
      <c r="G18" s="335"/>
      <c r="H18" s="205"/>
      <c r="I18" s="205"/>
      <c r="J18" s="383"/>
      <c r="K18" s="383"/>
      <c r="L18" s="205"/>
      <c r="M18" s="205"/>
      <c r="N18" s="205"/>
      <c r="O18" s="205"/>
      <c r="P18" s="245"/>
      <c r="Q18" s="245"/>
      <c r="R18" s="245"/>
      <c r="S18" s="245"/>
      <c r="T18" s="205"/>
      <c r="U18" s="383"/>
      <c r="V18" s="383"/>
      <c r="W18" s="205"/>
      <c r="X18" s="247"/>
      <c r="Y18" s="247"/>
      <c r="Z18" s="247"/>
      <c r="AA18" s="205"/>
      <c r="AB18" s="205"/>
      <c r="AC18" s="205"/>
      <c r="AD18" s="205"/>
      <c r="AE18" s="205"/>
      <c r="AF18" s="247"/>
      <c r="AG18" s="205"/>
      <c r="AH18" s="205"/>
      <c r="AI18" s="205"/>
      <c r="AJ18" s="205"/>
      <c r="AK18" s="205"/>
      <c r="AL18" s="247"/>
      <c r="AM18" s="205"/>
      <c r="AN18" s="205"/>
      <c r="AO18" s="205"/>
      <c r="AP18" s="205"/>
      <c r="AQ18" s="205"/>
      <c r="AR18" s="247"/>
    </row>
    <row r="19" spans="1:44" s="33" customFormat="1" ht="14.25">
      <c r="A19" s="231"/>
      <c r="B19" s="205" t="s">
        <v>231</v>
      </c>
      <c r="C19" s="205"/>
      <c r="D19" s="205"/>
      <c r="E19" s="205"/>
      <c r="F19" s="205"/>
      <c r="G19" s="335"/>
      <c r="H19" s="205"/>
      <c r="I19" s="205"/>
      <c r="J19" s="383"/>
      <c r="K19" s="383"/>
      <c r="L19" s="205"/>
      <c r="M19" s="205"/>
      <c r="N19" s="205"/>
      <c r="O19" s="205"/>
      <c r="P19" s="245"/>
      <c r="Q19" s="245"/>
      <c r="R19" s="245"/>
      <c r="S19" s="245"/>
      <c r="T19" s="205"/>
      <c r="U19" s="383"/>
      <c r="V19" s="383"/>
      <c r="W19" s="205"/>
      <c r="X19" s="247"/>
      <c r="Y19" s="247"/>
      <c r="Z19" s="247"/>
      <c r="AA19" s="205"/>
      <c r="AB19" s="205"/>
      <c r="AC19" s="205"/>
      <c r="AD19" s="205"/>
      <c r="AE19" s="205"/>
      <c r="AF19" s="247"/>
      <c r="AG19" s="205"/>
      <c r="AH19" s="205"/>
      <c r="AI19" s="205"/>
      <c r="AJ19" s="205"/>
      <c r="AK19" s="205"/>
      <c r="AL19" s="247"/>
      <c r="AM19" s="205"/>
      <c r="AN19" s="205"/>
      <c r="AO19" s="205"/>
      <c r="AP19" s="205"/>
      <c r="AQ19" s="205"/>
      <c r="AR19" s="247"/>
    </row>
    <row r="20" spans="1:44" ht="14.25">
      <c r="A20" s="104">
        <v>1</v>
      </c>
      <c r="B20" s="104"/>
      <c r="C20" s="242"/>
      <c r="D20" s="242"/>
      <c r="E20" s="242"/>
      <c r="F20" s="242"/>
      <c r="G20" s="337"/>
      <c r="H20" s="242"/>
      <c r="I20" s="242"/>
      <c r="J20" s="374"/>
      <c r="K20" s="374"/>
      <c r="L20" s="242"/>
      <c r="M20" s="242"/>
      <c r="N20" s="242"/>
      <c r="O20" s="279">
        <f>I20+L20+M20+N20</f>
        <v>0</v>
      </c>
      <c r="P20" s="31"/>
      <c r="Q20" s="31"/>
      <c r="R20" s="31"/>
      <c r="S20" s="31"/>
      <c r="T20" s="31"/>
      <c r="U20" s="376"/>
      <c r="V20" s="376"/>
      <c r="W20" s="274"/>
      <c r="X20" s="279"/>
      <c r="Y20" s="279"/>
      <c r="Z20" s="279">
        <f>T20+W20+X20+Y20</f>
        <v>0</v>
      </c>
      <c r="AA20" s="279">
        <f>C20-P20</f>
        <v>0</v>
      </c>
      <c r="AB20" s="279">
        <f>I20-T20</f>
        <v>0</v>
      </c>
      <c r="AC20" s="279">
        <f aca="true" t="shared" si="3" ref="AC20:AE22">L20-W20</f>
        <v>0</v>
      </c>
      <c r="AD20" s="279">
        <f t="shared" si="3"/>
        <v>0</v>
      </c>
      <c r="AE20" s="279">
        <f t="shared" si="3"/>
        <v>0</v>
      </c>
      <c r="AF20" s="279">
        <f>AB20+AC20+AD20+AE20</f>
        <v>0</v>
      </c>
      <c r="AG20" s="247"/>
      <c r="AH20" s="277"/>
      <c r="AI20" s="277"/>
      <c r="AJ20" s="277"/>
      <c r="AK20" s="277"/>
      <c r="AL20" s="279">
        <f>AH20+AI20+AJ20+AK20</f>
        <v>0</v>
      </c>
      <c r="AM20" s="247"/>
      <c r="AN20" s="277"/>
      <c r="AO20" s="277"/>
      <c r="AP20" s="277"/>
      <c r="AQ20" s="277"/>
      <c r="AR20" s="279">
        <f>AN20+AO20+AP20+AQ20</f>
        <v>0</v>
      </c>
    </row>
    <row r="21" spans="1:44" ht="14.25">
      <c r="A21" s="104">
        <v>2</v>
      </c>
      <c r="B21" s="104"/>
      <c r="C21" s="242"/>
      <c r="D21" s="242"/>
      <c r="E21" s="242"/>
      <c r="F21" s="242"/>
      <c r="G21" s="337"/>
      <c r="H21" s="242"/>
      <c r="I21" s="242"/>
      <c r="J21" s="374"/>
      <c r="K21" s="374"/>
      <c r="L21" s="242"/>
      <c r="M21" s="242"/>
      <c r="N21" s="242"/>
      <c r="O21" s="279">
        <f>I21+L21+M21+N21</f>
        <v>0</v>
      </c>
      <c r="P21" s="31"/>
      <c r="Q21" s="31"/>
      <c r="R21" s="31"/>
      <c r="S21" s="31"/>
      <c r="T21" s="31"/>
      <c r="U21" s="376"/>
      <c r="V21" s="376"/>
      <c r="W21" s="274"/>
      <c r="X21" s="279"/>
      <c r="Y21" s="279"/>
      <c r="Z21" s="279">
        <f>T21+W21+X21+Y21</f>
        <v>0</v>
      </c>
      <c r="AA21" s="279">
        <f>C21-P21</f>
        <v>0</v>
      </c>
      <c r="AB21" s="279">
        <f>I21-T21</f>
        <v>0</v>
      </c>
      <c r="AC21" s="279">
        <f t="shared" si="3"/>
        <v>0</v>
      </c>
      <c r="AD21" s="279">
        <f t="shared" si="3"/>
        <v>0</v>
      </c>
      <c r="AE21" s="279">
        <f t="shared" si="3"/>
        <v>0</v>
      </c>
      <c r="AF21" s="279">
        <f>AB21+AC21+AD21+AE21</f>
        <v>0</v>
      </c>
      <c r="AG21" s="247"/>
      <c r="AH21" s="277"/>
      <c r="AI21" s="277"/>
      <c r="AJ21" s="277"/>
      <c r="AK21" s="277"/>
      <c r="AL21" s="279">
        <f>AH21+AI21+AJ21+AK21</f>
        <v>0</v>
      </c>
      <c r="AM21" s="247"/>
      <c r="AN21" s="277"/>
      <c r="AO21" s="277"/>
      <c r="AP21" s="277"/>
      <c r="AQ21" s="277"/>
      <c r="AR21" s="279">
        <f>AN21+AO21+AP21+AQ21</f>
        <v>0</v>
      </c>
    </row>
    <row r="22" spans="1:44" ht="14.25">
      <c r="A22" s="104">
        <v>3</v>
      </c>
      <c r="B22" s="104"/>
      <c r="C22" s="242"/>
      <c r="D22" s="242"/>
      <c r="E22" s="242"/>
      <c r="F22" s="242"/>
      <c r="G22" s="337"/>
      <c r="H22" s="242"/>
      <c r="I22" s="242"/>
      <c r="J22" s="374"/>
      <c r="K22" s="374"/>
      <c r="L22" s="242"/>
      <c r="M22" s="242"/>
      <c r="N22" s="242"/>
      <c r="O22" s="279">
        <f>I22+L22+M22+N22</f>
        <v>0</v>
      </c>
      <c r="P22" s="104"/>
      <c r="Q22" s="104"/>
      <c r="R22" s="104"/>
      <c r="S22" s="104"/>
      <c r="T22" s="104"/>
      <c r="U22" s="375"/>
      <c r="V22" s="375"/>
      <c r="W22" s="274"/>
      <c r="X22" s="279"/>
      <c r="Y22" s="279"/>
      <c r="Z22" s="279">
        <f>T22+W22+X22+Y22</f>
        <v>0</v>
      </c>
      <c r="AA22" s="279">
        <f>C22-P22</f>
        <v>0</v>
      </c>
      <c r="AB22" s="279">
        <f>I22-T22</f>
        <v>0</v>
      </c>
      <c r="AC22" s="279">
        <f t="shared" si="3"/>
        <v>0</v>
      </c>
      <c r="AD22" s="279">
        <f t="shared" si="3"/>
        <v>0</v>
      </c>
      <c r="AE22" s="279">
        <f t="shared" si="3"/>
        <v>0</v>
      </c>
      <c r="AF22" s="279">
        <f>AB22+AC22+AD22+AE22</f>
        <v>0</v>
      </c>
      <c r="AG22" s="247"/>
      <c r="AH22" s="277"/>
      <c r="AI22" s="277"/>
      <c r="AJ22" s="277"/>
      <c r="AK22" s="277"/>
      <c r="AL22" s="279">
        <f>AH22+AI22+AJ22+AK22</f>
        <v>0</v>
      </c>
      <c r="AM22" s="247"/>
      <c r="AN22" s="277"/>
      <c r="AO22" s="277"/>
      <c r="AP22" s="277"/>
      <c r="AQ22" s="277"/>
      <c r="AR22" s="279">
        <f>AN22+AO22+AP22+AQ22</f>
        <v>0</v>
      </c>
    </row>
    <row r="23" spans="1:44" s="333" customFormat="1" ht="13.5">
      <c r="A23" s="277"/>
      <c r="B23" s="250" t="s">
        <v>267</v>
      </c>
      <c r="C23" s="279">
        <f>SUM(C20:C22)</f>
        <v>0</v>
      </c>
      <c r="D23" s="279" t="s">
        <v>1</v>
      </c>
      <c r="E23" s="279" t="s">
        <v>1</v>
      </c>
      <c r="F23" s="279" t="s">
        <v>1</v>
      </c>
      <c r="G23" s="279" t="s">
        <v>1</v>
      </c>
      <c r="H23" s="279" t="s">
        <v>1</v>
      </c>
      <c r="I23" s="279">
        <f aca="true" t="shared" si="4" ref="I23:P23">SUM(I20:I22)</f>
        <v>0</v>
      </c>
      <c r="J23" s="377">
        <f t="shared" si="4"/>
        <v>0</v>
      </c>
      <c r="K23" s="377">
        <f t="shared" si="4"/>
        <v>0</v>
      </c>
      <c r="L23" s="279">
        <f t="shared" si="4"/>
        <v>0</v>
      </c>
      <c r="M23" s="279">
        <f t="shared" si="4"/>
        <v>0</v>
      </c>
      <c r="N23" s="279">
        <f t="shared" si="4"/>
        <v>0</v>
      </c>
      <c r="O23" s="279">
        <f t="shared" si="4"/>
        <v>0</v>
      </c>
      <c r="P23" s="279">
        <f t="shared" si="4"/>
        <v>0</v>
      </c>
      <c r="Q23" s="279" t="s">
        <v>1</v>
      </c>
      <c r="R23" s="279" t="s">
        <v>1</v>
      </c>
      <c r="S23" s="279" t="s">
        <v>1</v>
      </c>
      <c r="T23" s="279">
        <f aca="true" t="shared" si="5" ref="T23:AR23">SUM(T20:T22)</f>
        <v>0</v>
      </c>
      <c r="U23" s="377">
        <f t="shared" si="5"/>
        <v>0</v>
      </c>
      <c r="V23" s="377">
        <f t="shared" si="5"/>
        <v>0</v>
      </c>
      <c r="W23" s="279">
        <f t="shared" si="5"/>
        <v>0</v>
      </c>
      <c r="X23" s="279">
        <f t="shared" si="5"/>
        <v>0</v>
      </c>
      <c r="Y23" s="279">
        <f t="shared" si="5"/>
        <v>0</v>
      </c>
      <c r="Z23" s="279">
        <f t="shared" si="5"/>
        <v>0</v>
      </c>
      <c r="AA23" s="279">
        <f t="shared" si="5"/>
        <v>0</v>
      </c>
      <c r="AB23" s="279">
        <f t="shared" si="5"/>
        <v>0</v>
      </c>
      <c r="AC23" s="279">
        <f t="shared" si="5"/>
        <v>0</v>
      </c>
      <c r="AD23" s="279">
        <f t="shared" si="5"/>
        <v>0</v>
      </c>
      <c r="AE23" s="279">
        <f t="shared" si="5"/>
        <v>0</v>
      </c>
      <c r="AF23" s="279">
        <f t="shared" si="5"/>
        <v>0</v>
      </c>
      <c r="AG23" s="279">
        <f t="shared" si="5"/>
        <v>0</v>
      </c>
      <c r="AH23" s="279">
        <f t="shared" si="5"/>
        <v>0</v>
      </c>
      <c r="AI23" s="279">
        <f t="shared" si="5"/>
        <v>0</v>
      </c>
      <c r="AJ23" s="279">
        <f t="shared" si="5"/>
        <v>0</v>
      </c>
      <c r="AK23" s="279">
        <f t="shared" si="5"/>
        <v>0</v>
      </c>
      <c r="AL23" s="279">
        <f t="shared" si="5"/>
        <v>0</v>
      </c>
      <c r="AM23" s="279">
        <f t="shared" si="5"/>
        <v>0</v>
      </c>
      <c r="AN23" s="279">
        <f t="shared" si="5"/>
        <v>0</v>
      </c>
      <c r="AO23" s="279">
        <f t="shared" si="5"/>
        <v>0</v>
      </c>
      <c r="AP23" s="279">
        <f t="shared" si="5"/>
        <v>0</v>
      </c>
      <c r="AQ23" s="279">
        <f t="shared" si="5"/>
        <v>0</v>
      </c>
      <c r="AR23" s="279">
        <f t="shared" si="5"/>
        <v>0</v>
      </c>
    </row>
    <row r="24" spans="1:44" s="333" customFormat="1" ht="13.5">
      <c r="A24" s="277"/>
      <c r="B24" s="250"/>
      <c r="C24" s="250"/>
      <c r="D24" s="250"/>
      <c r="E24" s="250"/>
      <c r="F24" s="250"/>
      <c r="G24" s="338"/>
      <c r="H24" s="250"/>
      <c r="I24" s="250"/>
      <c r="J24" s="402"/>
      <c r="K24" s="402"/>
      <c r="L24" s="250"/>
      <c r="M24" s="250"/>
      <c r="N24" s="250"/>
      <c r="O24" s="250"/>
      <c r="P24" s="279"/>
      <c r="Q24" s="279"/>
      <c r="R24" s="279"/>
      <c r="S24" s="279"/>
      <c r="T24" s="279"/>
      <c r="U24" s="377"/>
      <c r="V24" s="377"/>
      <c r="W24" s="279"/>
      <c r="X24" s="279"/>
      <c r="Y24" s="279"/>
      <c r="Z24" s="279"/>
      <c r="AA24" s="279"/>
      <c r="AB24" s="279"/>
      <c r="AC24" s="279"/>
      <c r="AD24" s="279"/>
      <c r="AE24" s="279"/>
      <c r="AF24" s="279"/>
      <c r="AG24" s="279"/>
      <c r="AH24" s="279"/>
      <c r="AI24" s="279"/>
      <c r="AJ24" s="279"/>
      <c r="AK24" s="279"/>
      <c r="AL24" s="279"/>
      <c r="AM24" s="279"/>
      <c r="AN24" s="279"/>
      <c r="AO24" s="279"/>
      <c r="AP24" s="279"/>
      <c r="AQ24" s="279"/>
      <c r="AR24" s="279"/>
    </row>
    <row r="25" spans="1:44" s="333" customFormat="1" ht="13.5">
      <c r="A25" s="277"/>
      <c r="B25" s="250"/>
      <c r="C25" s="250"/>
      <c r="D25" s="250"/>
      <c r="E25" s="250"/>
      <c r="F25" s="250"/>
      <c r="G25" s="338"/>
      <c r="H25" s="250"/>
      <c r="I25" s="250"/>
      <c r="J25" s="402"/>
      <c r="K25" s="402"/>
      <c r="L25" s="250"/>
      <c r="M25" s="250"/>
      <c r="N25" s="250"/>
      <c r="O25" s="250"/>
      <c r="P25" s="279"/>
      <c r="Q25" s="279"/>
      <c r="R25" s="279"/>
      <c r="S25" s="279"/>
      <c r="T25" s="279"/>
      <c r="U25" s="377"/>
      <c r="V25" s="377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79"/>
      <c r="AH25" s="279"/>
      <c r="AI25" s="279"/>
      <c r="AJ25" s="279"/>
      <c r="AK25" s="279"/>
      <c r="AL25" s="279"/>
      <c r="AM25" s="279"/>
      <c r="AN25" s="279"/>
      <c r="AO25" s="279"/>
      <c r="AP25" s="279"/>
      <c r="AQ25" s="279"/>
      <c r="AR25" s="279"/>
    </row>
    <row r="26" spans="1:44" s="33" customFormat="1" ht="14.25">
      <c r="A26" s="231"/>
      <c r="B26" s="205" t="s">
        <v>230</v>
      </c>
      <c r="C26" s="205"/>
      <c r="D26" s="205"/>
      <c r="E26" s="205"/>
      <c r="F26" s="205"/>
      <c r="G26" s="335"/>
      <c r="H26" s="205"/>
      <c r="I26" s="205"/>
      <c r="J26" s="383"/>
      <c r="K26" s="383"/>
      <c r="L26" s="205"/>
      <c r="M26" s="205"/>
      <c r="N26" s="205"/>
      <c r="O26" s="205"/>
      <c r="P26" s="245"/>
      <c r="Q26" s="245"/>
      <c r="R26" s="245"/>
      <c r="S26" s="245"/>
      <c r="T26" s="205"/>
      <c r="U26" s="383"/>
      <c r="V26" s="383"/>
      <c r="W26" s="205"/>
      <c r="X26" s="247"/>
      <c r="Y26" s="247"/>
      <c r="Z26" s="247"/>
      <c r="AA26" s="205"/>
      <c r="AB26" s="205"/>
      <c r="AC26" s="205"/>
      <c r="AD26" s="205"/>
      <c r="AE26" s="205"/>
      <c r="AF26" s="247"/>
      <c r="AG26" s="205"/>
      <c r="AH26" s="205"/>
      <c r="AI26" s="205"/>
      <c r="AJ26" s="205"/>
      <c r="AK26" s="205"/>
      <c r="AL26" s="247"/>
      <c r="AM26" s="205"/>
      <c r="AN26" s="205"/>
      <c r="AO26" s="205"/>
      <c r="AP26" s="205"/>
      <c r="AQ26" s="205"/>
      <c r="AR26" s="247"/>
    </row>
    <row r="27" spans="1:44" s="33" customFormat="1" ht="14.25">
      <c r="A27" s="231"/>
      <c r="B27" s="205" t="s">
        <v>231</v>
      </c>
      <c r="C27" s="205"/>
      <c r="D27" s="205"/>
      <c r="E27" s="205"/>
      <c r="F27" s="205"/>
      <c r="G27" s="335"/>
      <c r="H27" s="205"/>
      <c r="I27" s="205"/>
      <c r="J27" s="383"/>
      <c r="K27" s="383"/>
      <c r="L27" s="205"/>
      <c r="M27" s="205"/>
      <c r="N27" s="205"/>
      <c r="O27" s="205"/>
      <c r="P27" s="245"/>
      <c r="Q27" s="245"/>
      <c r="R27" s="245"/>
      <c r="S27" s="245"/>
      <c r="T27" s="205"/>
      <c r="U27" s="383"/>
      <c r="V27" s="383"/>
      <c r="W27" s="205"/>
      <c r="X27" s="247"/>
      <c r="Y27" s="247"/>
      <c r="Z27" s="247"/>
      <c r="AA27" s="205"/>
      <c r="AB27" s="205"/>
      <c r="AC27" s="205"/>
      <c r="AD27" s="205"/>
      <c r="AE27" s="205"/>
      <c r="AF27" s="247"/>
      <c r="AG27" s="205"/>
      <c r="AH27" s="205"/>
      <c r="AI27" s="205"/>
      <c r="AJ27" s="205"/>
      <c r="AK27" s="205"/>
      <c r="AL27" s="247"/>
      <c r="AM27" s="205"/>
      <c r="AN27" s="205"/>
      <c r="AO27" s="205"/>
      <c r="AP27" s="205"/>
      <c r="AQ27" s="205"/>
      <c r="AR27" s="247"/>
    </row>
    <row r="28" spans="1:44" ht="14.25">
      <c r="A28" s="104">
        <v>1</v>
      </c>
      <c r="B28" s="104"/>
      <c r="C28" s="242"/>
      <c r="D28" s="242"/>
      <c r="E28" s="242"/>
      <c r="F28" s="242"/>
      <c r="G28" s="337"/>
      <c r="H28" s="242"/>
      <c r="I28" s="242"/>
      <c r="J28" s="374"/>
      <c r="K28" s="374"/>
      <c r="L28" s="242"/>
      <c r="M28" s="242"/>
      <c r="N28" s="242"/>
      <c r="O28" s="279">
        <f>I28+L28+M28+N28</f>
        <v>0</v>
      </c>
      <c r="P28" s="31"/>
      <c r="Q28" s="31"/>
      <c r="R28" s="31"/>
      <c r="S28" s="31"/>
      <c r="T28" s="31"/>
      <c r="U28" s="376"/>
      <c r="V28" s="376"/>
      <c r="W28" s="274"/>
      <c r="X28" s="279"/>
      <c r="Y28" s="279"/>
      <c r="Z28" s="279">
        <f>T28+W28+X28+Y28</f>
        <v>0</v>
      </c>
      <c r="AA28" s="279">
        <f>C28-P28</f>
        <v>0</v>
      </c>
      <c r="AB28" s="279">
        <f>I28-T28</f>
        <v>0</v>
      </c>
      <c r="AC28" s="279">
        <f aca="true" t="shared" si="6" ref="AC28:AE30">L28-W28</f>
        <v>0</v>
      </c>
      <c r="AD28" s="279">
        <f t="shared" si="6"/>
        <v>0</v>
      </c>
      <c r="AE28" s="279">
        <f t="shared" si="6"/>
        <v>0</v>
      </c>
      <c r="AF28" s="279">
        <f>AB28+AC28+AD28+AE28</f>
        <v>0</v>
      </c>
      <c r="AG28" s="247"/>
      <c r="AH28" s="277"/>
      <c r="AI28" s="277"/>
      <c r="AJ28" s="277"/>
      <c r="AK28" s="277"/>
      <c r="AL28" s="279">
        <f>AH28+AI28+AJ28+AK28</f>
        <v>0</v>
      </c>
      <c r="AM28" s="247"/>
      <c r="AN28" s="277"/>
      <c r="AO28" s="277"/>
      <c r="AP28" s="277"/>
      <c r="AQ28" s="277"/>
      <c r="AR28" s="279">
        <f>AN28+AO28+AP28+AQ28</f>
        <v>0</v>
      </c>
    </row>
    <row r="29" spans="1:44" ht="14.25">
      <c r="A29" s="104">
        <v>2</v>
      </c>
      <c r="B29" s="104"/>
      <c r="C29" s="242"/>
      <c r="D29" s="242"/>
      <c r="E29" s="242"/>
      <c r="F29" s="242"/>
      <c r="G29" s="337"/>
      <c r="H29" s="242"/>
      <c r="I29" s="242"/>
      <c r="J29" s="374"/>
      <c r="K29" s="374"/>
      <c r="L29" s="242"/>
      <c r="M29" s="242"/>
      <c r="N29" s="242"/>
      <c r="O29" s="279">
        <f>I29+L29+M29+N29</f>
        <v>0</v>
      </c>
      <c r="P29" s="31"/>
      <c r="Q29" s="31"/>
      <c r="R29" s="31"/>
      <c r="S29" s="31"/>
      <c r="T29" s="31"/>
      <c r="U29" s="376"/>
      <c r="V29" s="376"/>
      <c r="W29" s="274"/>
      <c r="X29" s="279"/>
      <c r="Y29" s="279"/>
      <c r="Z29" s="279">
        <f>T29+W29+X29+Y29</f>
        <v>0</v>
      </c>
      <c r="AA29" s="279">
        <f>C29-P29</f>
        <v>0</v>
      </c>
      <c r="AB29" s="279">
        <f>I29-T29</f>
        <v>0</v>
      </c>
      <c r="AC29" s="279">
        <f t="shared" si="6"/>
        <v>0</v>
      </c>
      <c r="AD29" s="279">
        <f t="shared" si="6"/>
        <v>0</v>
      </c>
      <c r="AE29" s="279">
        <f t="shared" si="6"/>
        <v>0</v>
      </c>
      <c r="AF29" s="279">
        <f>AB29+AC29+AD29+AE29</f>
        <v>0</v>
      </c>
      <c r="AG29" s="247"/>
      <c r="AH29" s="277"/>
      <c r="AI29" s="277"/>
      <c r="AJ29" s="277"/>
      <c r="AK29" s="277"/>
      <c r="AL29" s="279">
        <f>AH29+AI29+AJ29+AK29</f>
        <v>0</v>
      </c>
      <c r="AM29" s="247"/>
      <c r="AN29" s="277"/>
      <c r="AO29" s="277"/>
      <c r="AP29" s="277"/>
      <c r="AQ29" s="277"/>
      <c r="AR29" s="279">
        <f>AN29+AO29+AP29+AQ29</f>
        <v>0</v>
      </c>
    </row>
    <row r="30" spans="1:44" ht="14.25">
      <c r="A30" s="104">
        <v>3</v>
      </c>
      <c r="B30" s="104"/>
      <c r="C30" s="242"/>
      <c r="D30" s="242"/>
      <c r="E30" s="242"/>
      <c r="F30" s="242"/>
      <c r="G30" s="337"/>
      <c r="H30" s="242"/>
      <c r="I30" s="242"/>
      <c r="J30" s="374"/>
      <c r="K30" s="374"/>
      <c r="L30" s="242"/>
      <c r="M30" s="242"/>
      <c r="N30" s="242"/>
      <c r="O30" s="279">
        <f>I30+L30+M30+N30</f>
        <v>0</v>
      </c>
      <c r="P30" s="104"/>
      <c r="Q30" s="104"/>
      <c r="R30" s="104"/>
      <c r="S30" s="104"/>
      <c r="T30" s="104"/>
      <c r="U30" s="375"/>
      <c r="V30" s="375"/>
      <c r="W30" s="274"/>
      <c r="X30" s="279"/>
      <c r="Y30" s="279"/>
      <c r="Z30" s="279">
        <f>T30+W30+X30+Y30</f>
        <v>0</v>
      </c>
      <c r="AA30" s="279">
        <f>C30-P30</f>
        <v>0</v>
      </c>
      <c r="AB30" s="279">
        <f>I30-T30</f>
        <v>0</v>
      </c>
      <c r="AC30" s="279">
        <f t="shared" si="6"/>
        <v>0</v>
      </c>
      <c r="AD30" s="279">
        <f t="shared" si="6"/>
        <v>0</v>
      </c>
      <c r="AE30" s="279">
        <f t="shared" si="6"/>
        <v>0</v>
      </c>
      <c r="AF30" s="279">
        <f>AB30+AC30+AD30+AE30</f>
        <v>0</v>
      </c>
      <c r="AG30" s="247"/>
      <c r="AH30" s="277"/>
      <c r="AI30" s="277"/>
      <c r="AJ30" s="277"/>
      <c r="AK30" s="277"/>
      <c r="AL30" s="279">
        <f>AH30+AI30+AJ30+AK30</f>
        <v>0</v>
      </c>
      <c r="AM30" s="247"/>
      <c r="AN30" s="277"/>
      <c r="AO30" s="277"/>
      <c r="AP30" s="277"/>
      <c r="AQ30" s="277"/>
      <c r="AR30" s="279">
        <f>AN30+AO30+AP30+AQ30</f>
        <v>0</v>
      </c>
    </row>
    <row r="31" spans="1:44" s="333" customFormat="1" ht="13.5">
      <c r="A31" s="277"/>
      <c r="B31" s="250" t="s">
        <v>267</v>
      </c>
      <c r="C31" s="279">
        <f>SUM(C28:C30)</f>
        <v>0</v>
      </c>
      <c r="D31" s="279" t="s">
        <v>1</v>
      </c>
      <c r="E31" s="279" t="s">
        <v>1</v>
      </c>
      <c r="F31" s="279" t="s">
        <v>1</v>
      </c>
      <c r="G31" s="279" t="s">
        <v>1</v>
      </c>
      <c r="H31" s="279" t="s">
        <v>1</v>
      </c>
      <c r="I31" s="279">
        <f aca="true" t="shared" si="7" ref="I31:P31">SUM(I28:I30)</f>
        <v>0</v>
      </c>
      <c r="J31" s="377">
        <f t="shared" si="7"/>
        <v>0</v>
      </c>
      <c r="K31" s="377">
        <f t="shared" si="7"/>
        <v>0</v>
      </c>
      <c r="L31" s="279">
        <f t="shared" si="7"/>
        <v>0</v>
      </c>
      <c r="M31" s="279">
        <f t="shared" si="7"/>
        <v>0</v>
      </c>
      <c r="N31" s="279">
        <f t="shared" si="7"/>
        <v>0</v>
      </c>
      <c r="O31" s="279">
        <f t="shared" si="7"/>
        <v>0</v>
      </c>
      <c r="P31" s="279">
        <f t="shared" si="7"/>
        <v>0</v>
      </c>
      <c r="Q31" s="279" t="s">
        <v>1</v>
      </c>
      <c r="R31" s="279" t="s">
        <v>1</v>
      </c>
      <c r="S31" s="279" t="s">
        <v>1</v>
      </c>
      <c r="T31" s="279">
        <f aca="true" t="shared" si="8" ref="T31:AR31">SUM(T28:T30)</f>
        <v>0</v>
      </c>
      <c r="U31" s="377">
        <f t="shared" si="8"/>
        <v>0</v>
      </c>
      <c r="V31" s="377">
        <f t="shared" si="8"/>
        <v>0</v>
      </c>
      <c r="W31" s="279">
        <f t="shared" si="8"/>
        <v>0</v>
      </c>
      <c r="X31" s="279">
        <f t="shared" si="8"/>
        <v>0</v>
      </c>
      <c r="Y31" s="279">
        <f t="shared" si="8"/>
        <v>0</v>
      </c>
      <c r="Z31" s="279">
        <f t="shared" si="8"/>
        <v>0</v>
      </c>
      <c r="AA31" s="279">
        <f t="shared" si="8"/>
        <v>0</v>
      </c>
      <c r="AB31" s="279">
        <f t="shared" si="8"/>
        <v>0</v>
      </c>
      <c r="AC31" s="279">
        <f t="shared" si="8"/>
        <v>0</v>
      </c>
      <c r="AD31" s="279">
        <f t="shared" si="8"/>
        <v>0</v>
      </c>
      <c r="AE31" s="279">
        <f t="shared" si="8"/>
        <v>0</v>
      </c>
      <c r="AF31" s="279">
        <f t="shared" si="8"/>
        <v>0</v>
      </c>
      <c r="AG31" s="279">
        <f t="shared" si="8"/>
        <v>0</v>
      </c>
      <c r="AH31" s="279">
        <f t="shared" si="8"/>
        <v>0</v>
      </c>
      <c r="AI31" s="279">
        <f t="shared" si="8"/>
        <v>0</v>
      </c>
      <c r="AJ31" s="279">
        <f t="shared" si="8"/>
        <v>0</v>
      </c>
      <c r="AK31" s="279">
        <f t="shared" si="8"/>
        <v>0</v>
      </c>
      <c r="AL31" s="279">
        <f t="shared" si="8"/>
        <v>0</v>
      </c>
      <c r="AM31" s="279">
        <f t="shared" si="8"/>
        <v>0</v>
      </c>
      <c r="AN31" s="279">
        <f t="shared" si="8"/>
        <v>0</v>
      </c>
      <c r="AO31" s="279">
        <f t="shared" si="8"/>
        <v>0</v>
      </c>
      <c r="AP31" s="279">
        <f t="shared" si="8"/>
        <v>0</v>
      </c>
      <c r="AQ31" s="279">
        <f t="shared" si="8"/>
        <v>0</v>
      </c>
      <c r="AR31" s="279">
        <f t="shared" si="8"/>
        <v>0</v>
      </c>
    </row>
    <row r="32" spans="1:44" ht="14.25">
      <c r="A32" s="104"/>
      <c r="B32" s="104"/>
      <c r="C32" s="104"/>
      <c r="D32" s="104"/>
      <c r="E32" s="104"/>
      <c r="F32" s="104"/>
      <c r="G32" s="295"/>
      <c r="H32" s="104"/>
      <c r="I32" s="104"/>
      <c r="J32" s="375"/>
      <c r="K32" s="375"/>
      <c r="L32" s="104"/>
      <c r="M32" s="104"/>
      <c r="N32" s="104"/>
      <c r="O32" s="104"/>
      <c r="P32" s="277"/>
      <c r="Q32" s="277"/>
      <c r="R32" s="277"/>
      <c r="S32" s="277"/>
      <c r="T32" s="243"/>
      <c r="U32" s="398"/>
      <c r="V32" s="398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</row>
    <row r="33" spans="1:44" s="334" customFormat="1" ht="27">
      <c r="A33" s="276"/>
      <c r="B33" s="244" t="s">
        <v>311</v>
      </c>
      <c r="C33" s="247">
        <f>C15+C23+C31</f>
        <v>0</v>
      </c>
      <c r="D33" s="339" t="s">
        <v>1</v>
      </c>
      <c r="E33" s="339" t="s">
        <v>1</v>
      </c>
      <c r="F33" s="339" t="s">
        <v>1</v>
      </c>
      <c r="G33" s="339" t="s">
        <v>1</v>
      </c>
      <c r="H33" s="339" t="s">
        <v>1</v>
      </c>
      <c r="I33" s="247">
        <f aca="true" t="shared" si="9" ref="I33:AR33">I15+I23+I31</f>
        <v>0</v>
      </c>
      <c r="J33" s="379">
        <f t="shared" si="9"/>
        <v>0</v>
      </c>
      <c r="K33" s="379">
        <f t="shared" si="9"/>
        <v>0</v>
      </c>
      <c r="L33" s="247">
        <f t="shared" si="9"/>
        <v>0</v>
      </c>
      <c r="M33" s="247">
        <f t="shared" si="9"/>
        <v>0</v>
      </c>
      <c r="N33" s="247">
        <f t="shared" si="9"/>
        <v>0</v>
      </c>
      <c r="O33" s="247">
        <f t="shared" si="9"/>
        <v>0</v>
      </c>
      <c r="P33" s="247">
        <f t="shared" si="9"/>
        <v>0</v>
      </c>
      <c r="Q33" s="279" t="s">
        <v>1</v>
      </c>
      <c r="R33" s="279" t="s">
        <v>1</v>
      </c>
      <c r="S33" s="279" t="s">
        <v>1</v>
      </c>
      <c r="T33" s="247">
        <f t="shared" si="9"/>
        <v>0</v>
      </c>
      <c r="U33" s="379">
        <f t="shared" si="9"/>
        <v>0</v>
      </c>
      <c r="V33" s="379">
        <f t="shared" si="9"/>
        <v>0</v>
      </c>
      <c r="W33" s="247">
        <f t="shared" si="9"/>
        <v>0</v>
      </c>
      <c r="X33" s="247">
        <f t="shared" si="9"/>
        <v>0</v>
      </c>
      <c r="Y33" s="247">
        <f t="shared" si="9"/>
        <v>0</v>
      </c>
      <c r="Z33" s="247">
        <f t="shared" si="9"/>
        <v>0</v>
      </c>
      <c r="AA33" s="247">
        <f t="shared" si="9"/>
        <v>0</v>
      </c>
      <c r="AB33" s="247">
        <f t="shared" si="9"/>
        <v>0</v>
      </c>
      <c r="AC33" s="247">
        <f t="shared" si="9"/>
        <v>0</v>
      </c>
      <c r="AD33" s="247">
        <f t="shared" si="9"/>
        <v>0</v>
      </c>
      <c r="AE33" s="247">
        <f t="shared" si="9"/>
        <v>0</v>
      </c>
      <c r="AF33" s="247">
        <f t="shared" si="9"/>
        <v>0</v>
      </c>
      <c r="AG33" s="247">
        <f t="shared" si="9"/>
        <v>0</v>
      </c>
      <c r="AH33" s="247">
        <f t="shared" si="9"/>
        <v>0</v>
      </c>
      <c r="AI33" s="247">
        <f t="shared" si="9"/>
        <v>0</v>
      </c>
      <c r="AJ33" s="247">
        <f t="shared" si="9"/>
        <v>0</v>
      </c>
      <c r="AK33" s="247">
        <f t="shared" si="9"/>
        <v>0</v>
      </c>
      <c r="AL33" s="247">
        <f t="shared" si="9"/>
        <v>0</v>
      </c>
      <c r="AM33" s="247">
        <f t="shared" si="9"/>
        <v>0</v>
      </c>
      <c r="AN33" s="247">
        <f t="shared" si="9"/>
        <v>0</v>
      </c>
      <c r="AO33" s="247">
        <f t="shared" si="9"/>
        <v>0</v>
      </c>
      <c r="AP33" s="247">
        <f t="shared" si="9"/>
        <v>0</v>
      </c>
      <c r="AQ33" s="247">
        <f t="shared" si="9"/>
        <v>0</v>
      </c>
      <c r="AR33" s="247">
        <f t="shared" si="9"/>
        <v>0</v>
      </c>
    </row>
    <row r="35" spans="1:2" s="5" customFormat="1" ht="13.5">
      <c r="A35" s="4"/>
      <c r="B35" s="5" t="s">
        <v>234</v>
      </c>
    </row>
    <row r="36" spans="1:7" s="5" customFormat="1" ht="27.75" customHeight="1">
      <c r="A36" s="4"/>
      <c r="B36" s="189" t="s">
        <v>424</v>
      </c>
      <c r="C36" s="189"/>
      <c r="D36" s="324"/>
      <c r="E36" s="324"/>
      <c r="F36" s="324"/>
      <c r="G36" s="324"/>
    </row>
    <row r="37" spans="1:7" s="5" customFormat="1" ht="29.25" customHeight="1">
      <c r="A37" s="4"/>
      <c r="B37" s="587" t="s">
        <v>441</v>
      </c>
      <c r="C37" s="324"/>
      <c r="D37" s="324"/>
      <c r="E37" s="324"/>
      <c r="F37" s="324"/>
      <c r="G37" s="324"/>
    </row>
    <row r="40" spans="16:28" ht="13.5">
      <c r="P40" s="188"/>
      <c r="Q40" s="188"/>
      <c r="R40" s="188"/>
      <c r="S40" s="188"/>
      <c r="T40" s="188"/>
      <c r="AA40" s="188"/>
      <c r="AB40" s="188"/>
    </row>
    <row r="41" spans="16:28" ht="11.25" customHeight="1">
      <c r="P41" s="188"/>
      <c r="Q41" s="188"/>
      <c r="R41" s="188"/>
      <c r="S41" s="188"/>
      <c r="T41" s="188"/>
      <c r="AA41" s="188"/>
      <c r="AB41" s="188"/>
    </row>
    <row r="42" ht="11.25" customHeight="1"/>
  </sheetData>
  <sheetProtection/>
  <mergeCells count="5">
    <mergeCell ref="C5:O5"/>
    <mergeCell ref="P5:Z5"/>
    <mergeCell ref="AA5:AF5"/>
    <mergeCell ref="AG5:AL5"/>
    <mergeCell ref="AM5:AP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F45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3.57421875" style="4" customWidth="1"/>
    <col min="2" max="2" width="27.28125" style="5" customWidth="1"/>
    <col min="3" max="3" width="16.57421875" style="5" customWidth="1"/>
    <col min="4" max="4" width="11.421875" style="5" customWidth="1"/>
    <col min="5" max="5" width="9.00390625" style="5" customWidth="1"/>
    <col min="6" max="6" width="10.57421875" style="5" customWidth="1"/>
    <col min="7" max="7" width="11.421875" style="5" customWidth="1"/>
    <col min="8" max="8" width="11.8515625" style="5" customWidth="1"/>
    <col min="9" max="9" width="10.57421875" style="5" customWidth="1"/>
    <col min="10" max="10" width="13.8515625" style="5" customWidth="1"/>
    <col min="11" max="13" width="11.28125" style="5" customWidth="1"/>
    <col min="14" max="14" width="12.28125" style="5" customWidth="1"/>
    <col min="15" max="16384" width="9.140625" style="5" customWidth="1"/>
  </cols>
  <sheetData>
    <row r="1" spans="1:32" ht="16.5">
      <c r="A1" s="32"/>
      <c r="B1" s="235" t="s">
        <v>222</v>
      </c>
      <c r="C1" s="33"/>
      <c r="D1" s="33"/>
      <c r="E1" s="33"/>
      <c r="F1" s="33"/>
      <c r="G1" s="33"/>
      <c r="H1" s="32"/>
      <c r="I1" s="137" t="s">
        <v>444</v>
      </c>
      <c r="J1" s="33"/>
      <c r="K1" s="33"/>
      <c r="L1" s="33"/>
      <c r="M1" s="33"/>
      <c r="N1" s="33"/>
      <c r="O1" s="138"/>
      <c r="P1" s="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</row>
    <row r="2" spans="1:32" ht="22.5" customHeight="1" thickBot="1">
      <c r="A2" s="32"/>
      <c r="B2" s="24"/>
      <c r="C2" s="185"/>
      <c r="D2" s="185"/>
      <c r="E2" s="185"/>
      <c r="F2" s="185"/>
      <c r="G2" s="185"/>
      <c r="I2" s="419" t="s">
        <v>27</v>
      </c>
      <c r="J2" s="152"/>
      <c r="K2" s="152"/>
      <c r="L2" s="152"/>
      <c r="M2" s="152"/>
      <c r="N2" s="152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spans="1:32" s="189" customFormat="1" ht="13.5">
      <c r="A3" s="32"/>
      <c r="B3" s="420" t="s">
        <v>28</v>
      </c>
      <c r="C3" s="138"/>
      <c r="D3" s="138"/>
      <c r="E3" s="138"/>
      <c r="F3" s="33"/>
      <c r="G3" s="33"/>
      <c r="H3" s="33"/>
      <c r="I3" s="188"/>
      <c r="J3" s="36"/>
      <c r="K3" s="33"/>
      <c r="L3" s="33"/>
      <c r="M3" s="33"/>
      <c r="N3" s="36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</row>
    <row r="4" spans="1:32" s="189" customFormat="1" ht="22.5" customHeight="1">
      <c r="A4" s="32"/>
      <c r="B4" s="187"/>
      <c r="C4" s="138"/>
      <c r="D4" s="138"/>
      <c r="E4" s="138"/>
      <c r="F4" s="33"/>
      <c r="G4" s="187"/>
      <c r="H4" s="33"/>
      <c r="I4" s="33"/>
      <c r="J4" s="43" t="s">
        <v>220</v>
      </c>
      <c r="K4" s="33"/>
      <c r="L4" s="33"/>
      <c r="M4" s="33"/>
      <c r="N4" s="188"/>
      <c r="O4" s="36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</row>
    <row r="5" spans="1:32" s="363" customFormat="1" ht="14.25">
      <c r="A5" s="281"/>
      <c r="B5" s="360"/>
      <c r="C5" s="361"/>
      <c r="D5" s="362"/>
      <c r="E5" s="362"/>
      <c r="F5" s="362"/>
      <c r="G5" s="364" t="s">
        <v>462</v>
      </c>
      <c r="H5" s="362"/>
      <c r="I5" s="362"/>
      <c r="J5" s="362"/>
      <c r="K5" s="362"/>
      <c r="L5" s="361"/>
      <c r="M5" s="922" t="s">
        <v>455</v>
      </c>
      <c r="N5" s="922"/>
      <c r="O5" s="922"/>
      <c r="P5" s="922"/>
      <c r="Q5" s="923"/>
      <c r="R5" s="924" t="s">
        <v>221</v>
      </c>
      <c r="S5" s="922"/>
      <c r="T5" s="922"/>
      <c r="U5" s="922"/>
      <c r="V5" s="923"/>
      <c r="W5" s="924" t="s">
        <v>480</v>
      </c>
      <c r="X5" s="922"/>
      <c r="Y5" s="922"/>
      <c r="Z5" s="922"/>
      <c r="AA5" s="922"/>
      <c r="AB5" s="924" t="s">
        <v>524</v>
      </c>
      <c r="AC5" s="922"/>
      <c r="AD5" s="922"/>
      <c r="AE5" s="922"/>
      <c r="AF5" s="923"/>
    </row>
    <row r="6" spans="1:32" s="189" customFormat="1" ht="93.75">
      <c r="A6" s="242" t="s">
        <v>113</v>
      </c>
      <c r="B6" s="66" t="s">
        <v>223</v>
      </c>
      <c r="C6" s="66" t="s">
        <v>224</v>
      </c>
      <c r="D6" s="66" t="s">
        <v>225</v>
      </c>
      <c r="E6" s="66" t="s">
        <v>226</v>
      </c>
      <c r="F6" s="558" t="s">
        <v>461</v>
      </c>
      <c r="G6" s="66" t="s">
        <v>215</v>
      </c>
      <c r="H6" s="325" t="s">
        <v>318</v>
      </c>
      <c r="I6" s="66" t="s">
        <v>227</v>
      </c>
      <c r="J6" s="66" t="s">
        <v>228</v>
      </c>
      <c r="K6" s="66" t="s">
        <v>259</v>
      </c>
      <c r="L6" s="558" t="s">
        <v>460</v>
      </c>
      <c r="M6" s="66" t="s">
        <v>215</v>
      </c>
      <c r="N6" s="66" t="s">
        <v>288</v>
      </c>
      <c r="O6" s="66" t="s">
        <v>227</v>
      </c>
      <c r="P6" s="66" t="s">
        <v>228</v>
      </c>
      <c r="Q6" s="66" t="s">
        <v>259</v>
      </c>
      <c r="R6" s="66" t="s">
        <v>215</v>
      </c>
      <c r="S6" s="66" t="s">
        <v>288</v>
      </c>
      <c r="T6" s="66" t="s">
        <v>227</v>
      </c>
      <c r="U6" s="66" t="s">
        <v>228</v>
      </c>
      <c r="V6" s="66" t="s">
        <v>259</v>
      </c>
      <c r="W6" s="66" t="s">
        <v>215</v>
      </c>
      <c r="X6" s="66" t="s">
        <v>288</v>
      </c>
      <c r="Y6" s="66" t="s">
        <v>227</v>
      </c>
      <c r="Z6" s="66" t="s">
        <v>228</v>
      </c>
      <c r="AA6" s="66" t="s">
        <v>259</v>
      </c>
      <c r="AB6" s="66" t="s">
        <v>215</v>
      </c>
      <c r="AC6" s="66" t="s">
        <v>288</v>
      </c>
      <c r="AD6" s="66" t="s">
        <v>227</v>
      </c>
      <c r="AE6" s="66" t="s">
        <v>228</v>
      </c>
      <c r="AF6" s="66" t="s">
        <v>259</v>
      </c>
    </row>
    <row r="7" spans="1:32" s="37" customFormat="1" ht="12.75">
      <c r="A7" s="127">
        <v>1</v>
      </c>
      <c r="B7" s="127">
        <v>2</v>
      </c>
      <c r="C7" s="127">
        <v>3</v>
      </c>
      <c r="D7" s="127">
        <v>4</v>
      </c>
      <c r="E7" s="127">
        <v>5</v>
      </c>
      <c r="F7" s="127">
        <v>6</v>
      </c>
      <c r="G7" s="127">
        <v>7</v>
      </c>
      <c r="H7" s="127">
        <v>8</v>
      </c>
      <c r="I7" s="127">
        <v>9</v>
      </c>
      <c r="J7" s="127">
        <v>10</v>
      </c>
      <c r="K7" s="127">
        <v>11</v>
      </c>
      <c r="L7" s="127">
        <v>12</v>
      </c>
      <c r="M7" s="127">
        <v>13</v>
      </c>
      <c r="N7" s="127">
        <v>14</v>
      </c>
      <c r="O7" s="127">
        <v>15</v>
      </c>
      <c r="P7" s="127">
        <v>16</v>
      </c>
      <c r="Q7" s="127">
        <v>17</v>
      </c>
      <c r="R7" s="127">
        <v>18</v>
      </c>
      <c r="S7" s="127">
        <v>19</v>
      </c>
      <c r="T7" s="127">
        <v>20</v>
      </c>
      <c r="U7" s="127">
        <v>21</v>
      </c>
      <c r="V7" s="127">
        <v>22</v>
      </c>
      <c r="W7" s="127">
        <v>23</v>
      </c>
      <c r="X7" s="127">
        <v>24</v>
      </c>
      <c r="Y7" s="127">
        <v>25</v>
      </c>
      <c r="Z7" s="127">
        <v>26</v>
      </c>
      <c r="AA7" s="127">
        <v>27</v>
      </c>
      <c r="AB7" s="127">
        <v>28</v>
      </c>
      <c r="AC7" s="127">
        <v>29</v>
      </c>
      <c r="AD7" s="127">
        <v>30</v>
      </c>
      <c r="AE7" s="127">
        <v>31</v>
      </c>
      <c r="AF7" s="127">
        <v>32</v>
      </c>
    </row>
    <row r="8" spans="1:32" ht="40.5">
      <c r="A8" s="243" t="s">
        <v>2</v>
      </c>
      <c r="B8" s="244" t="s">
        <v>435</v>
      </c>
      <c r="C8" s="245"/>
      <c r="D8" s="245"/>
      <c r="E8" s="245"/>
      <c r="F8" s="245"/>
      <c r="G8" s="205"/>
      <c r="H8" s="245"/>
      <c r="I8" s="245"/>
      <c r="J8" s="245"/>
      <c r="K8" s="245"/>
      <c r="L8" s="245"/>
      <c r="M8" s="205"/>
      <c r="N8" s="245"/>
      <c r="O8" s="245"/>
      <c r="P8" s="245"/>
      <c r="Q8" s="205"/>
      <c r="R8" s="245"/>
      <c r="S8" s="205"/>
      <c r="T8" s="245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</row>
    <row r="9" spans="1:32" ht="13.5">
      <c r="A9" s="231"/>
      <c r="B9" s="205" t="s">
        <v>125</v>
      </c>
      <c r="C9" s="245"/>
      <c r="D9" s="245"/>
      <c r="E9" s="245"/>
      <c r="F9" s="245"/>
      <c r="G9" s="205"/>
      <c r="H9" s="245"/>
      <c r="I9" s="245"/>
      <c r="J9" s="245"/>
      <c r="K9" s="245"/>
      <c r="L9" s="245"/>
      <c r="M9" s="205"/>
      <c r="N9" s="245"/>
      <c r="O9" s="245"/>
      <c r="P9" s="245"/>
      <c r="Q9" s="205"/>
      <c r="R9" s="245"/>
      <c r="S9" s="205"/>
      <c r="T9" s="245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</row>
    <row r="10" spans="1:32" ht="13.5">
      <c r="A10" s="231">
        <v>1</v>
      </c>
      <c r="B10" s="104"/>
      <c r="C10" s="231"/>
      <c r="D10" s="231"/>
      <c r="E10" s="231"/>
      <c r="F10" s="231"/>
      <c r="G10" s="104"/>
      <c r="H10" s="104"/>
      <c r="I10" s="104"/>
      <c r="J10" s="104"/>
      <c r="K10" s="245">
        <f>H10+I10+J10</f>
        <v>0</v>
      </c>
      <c r="L10" s="245"/>
      <c r="M10" s="104"/>
      <c r="N10" s="231"/>
      <c r="O10" s="231"/>
      <c r="P10" s="231"/>
      <c r="Q10" s="245">
        <f>N10+O10+P10</f>
        <v>0</v>
      </c>
      <c r="R10" s="245">
        <f aca="true" t="shared" si="0" ref="R10:U12">G10-M10</f>
        <v>0</v>
      </c>
      <c r="S10" s="245">
        <f t="shared" si="0"/>
        <v>0</v>
      </c>
      <c r="T10" s="245">
        <f t="shared" si="0"/>
        <v>0</v>
      </c>
      <c r="U10" s="245">
        <f t="shared" si="0"/>
        <v>0</v>
      </c>
      <c r="V10" s="245">
        <f>S10+T10+U10</f>
        <v>0</v>
      </c>
      <c r="W10" s="104"/>
      <c r="X10" s="231"/>
      <c r="Y10" s="231"/>
      <c r="Z10" s="231"/>
      <c r="AA10" s="245">
        <f>X10+Y10+Z10</f>
        <v>0</v>
      </c>
      <c r="AB10" s="104"/>
      <c r="AC10" s="231"/>
      <c r="AD10" s="231"/>
      <c r="AE10" s="231"/>
      <c r="AF10" s="245">
        <f>AC10+AD10+AE10</f>
        <v>0</v>
      </c>
    </row>
    <row r="11" spans="1:32" ht="13.5">
      <c r="A11" s="231">
        <v>2</v>
      </c>
      <c r="B11" s="104"/>
      <c r="C11" s="231"/>
      <c r="D11" s="231"/>
      <c r="E11" s="231"/>
      <c r="F11" s="231"/>
      <c r="G11" s="104"/>
      <c r="H11" s="104"/>
      <c r="I11" s="104"/>
      <c r="J11" s="104"/>
      <c r="K11" s="245">
        <f>H11+I11+J11</f>
        <v>0</v>
      </c>
      <c r="L11" s="245"/>
      <c r="M11" s="104"/>
      <c r="N11" s="231"/>
      <c r="O11" s="231"/>
      <c r="P11" s="231"/>
      <c r="Q11" s="245">
        <f>N11+O11+P11</f>
        <v>0</v>
      </c>
      <c r="R11" s="245">
        <f t="shared" si="0"/>
        <v>0</v>
      </c>
      <c r="S11" s="245">
        <f t="shared" si="0"/>
        <v>0</v>
      </c>
      <c r="T11" s="245">
        <f t="shared" si="0"/>
        <v>0</v>
      </c>
      <c r="U11" s="245">
        <f t="shared" si="0"/>
        <v>0</v>
      </c>
      <c r="V11" s="245">
        <f>S11+T11+U11</f>
        <v>0</v>
      </c>
      <c r="W11" s="104"/>
      <c r="X11" s="231"/>
      <c r="Y11" s="231"/>
      <c r="Z11" s="231"/>
      <c r="AA11" s="245">
        <f>X11+Y11+Z11</f>
        <v>0</v>
      </c>
      <c r="AB11" s="104"/>
      <c r="AC11" s="231"/>
      <c r="AD11" s="231"/>
      <c r="AE11" s="231"/>
      <c r="AF11" s="245">
        <f>AC11+AD11+AE11</f>
        <v>0</v>
      </c>
    </row>
    <row r="12" spans="1:32" ht="13.5">
      <c r="A12" s="231">
        <v>3</v>
      </c>
      <c r="B12" s="246"/>
      <c r="C12" s="231"/>
      <c r="D12" s="231"/>
      <c r="E12" s="231"/>
      <c r="F12" s="231"/>
      <c r="G12" s="104"/>
      <c r="H12" s="104"/>
      <c r="I12" s="104"/>
      <c r="J12" s="104"/>
      <c r="K12" s="245">
        <f>H12+I12+J12</f>
        <v>0</v>
      </c>
      <c r="L12" s="245"/>
      <c r="M12" s="104"/>
      <c r="N12" s="231"/>
      <c r="O12" s="231"/>
      <c r="P12" s="231"/>
      <c r="Q12" s="245">
        <f>N12+O12+P12</f>
        <v>0</v>
      </c>
      <c r="R12" s="245">
        <f t="shared" si="0"/>
        <v>0</v>
      </c>
      <c r="S12" s="245">
        <f t="shared" si="0"/>
        <v>0</v>
      </c>
      <c r="T12" s="245">
        <f t="shared" si="0"/>
        <v>0</v>
      </c>
      <c r="U12" s="245">
        <f t="shared" si="0"/>
        <v>0</v>
      </c>
      <c r="V12" s="245">
        <f>S12+T12+U12</f>
        <v>0</v>
      </c>
      <c r="W12" s="104"/>
      <c r="X12" s="231"/>
      <c r="Y12" s="231"/>
      <c r="Z12" s="231"/>
      <c r="AA12" s="245">
        <f>X12+Y12+Z12</f>
        <v>0</v>
      </c>
      <c r="AB12" s="104"/>
      <c r="AC12" s="231"/>
      <c r="AD12" s="231"/>
      <c r="AE12" s="231"/>
      <c r="AF12" s="245">
        <f>AC12+AD12+AE12</f>
        <v>0</v>
      </c>
    </row>
    <row r="13" spans="1:32" s="248" customFormat="1" ht="14.25">
      <c r="A13" s="243"/>
      <c r="B13" s="251" t="s">
        <v>267</v>
      </c>
      <c r="C13" s="247" t="s">
        <v>1</v>
      </c>
      <c r="D13" s="247" t="s">
        <v>1</v>
      </c>
      <c r="E13" s="247" t="s">
        <v>1</v>
      </c>
      <c r="F13" s="247" t="s">
        <v>1</v>
      </c>
      <c r="G13" s="247">
        <f>SUM(G10:G12)</f>
        <v>0</v>
      </c>
      <c r="H13" s="247">
        <f>SUM(H10:H12)</f>
        <v>0</v>
      </c>
      <c r="I13" s="247">
        <f>SUM(I10:I12)</f>
        <v>0</v>
      </c>
      <c r="J13" s="247">
        <f>SUM(J10:J12)</f>
        <v>0</v>
      </c>
      <c r="K13" s="247">
        <f>SUM(K10:K12)</f>
        <v>0</v>
      </c>
      <c r="L13" s="247" t="s">
        <v>1</v>
      </c>
      <c r="M13" s="247">
        <f aca="true" t="shared" si="1" ref="M13:AF13">SUM(M10:M12)</f>
        <v>0</v>
      </c>
      <c r="N13" s="247">
        <f t="shared" si="1"/>
        <v>0</v>
      </c>
      <c r="O13" s="247">
        <f t="shared" si="1"/>
        <v>0</v>
      </c>
      <c r="P13" s="247">
        <f t="shared" si="1"/>
        <v>0</v>
      </c>
      <c r="Q13" s="247">
        <f t="shared" si="1"/>
        <v>0</v>
      </c>
      <c r="R13" s="247">
        <f t="shared" si="1"/>
        <v>0</v>
      </c>
      <c r="S13" s="247">
        <f t="shared" si="1"/>
        <v>0</v>
      </c>
      <c r="T13" s="247">
        <f t="shared" si="1"/>
        <v>0</v>
      </c>
      <c r="U13" s="247">
        <f t="shared" si="1"/>
        <v>0</v>
      </c>
      <c r="V13" s="247">
        <f t="shared" si="1"/>
        <v>0</v>
      </c>
      <c r="W13" s="247">
        <f t="shared" si="1"/>
        <v>0</v>
      </c>
      <c r="X13" s="247">
        <f t="shared" si="1"/>
        <v>0</v>
      </c>
      <c r="Y13" s="247">
        <f t="shared" si="1"/>
        <v>0</v>
      </c>
      <c r="Z13" s="247">
        <f t="shared" si="1"/>
        <v>0</v>
      </c>
      <c r="AA13" s="247">
        <f t="shared" si="1"/>
        <v>0</v>
      </c>
      <c r="AB13" s="247">
        <f t="shared" si="1"/>
        <v>0</v>
      </c>
      <c r="AC13" s="247">
        <f t="shared" si="1"/>
        <v>0</v>
      </c>
      <c r="AD13" s="247">
        <f t="shared" si="1"/>
        <v>0</v>
      </c>
      <c r="AE13" s="247">
        <f t="shared" si="1"/>
        <v>0</v>
      </c>
      <c r="AF13" s="247">
        <f t="shared" si="1"/>
        <v>0</v>
      </c>
    </row>
    <row r="14" spans="1:32" ht="13.5">
      <c r="A14" s="231"/>
      <c r="B14" s="205"/>
      <c r="C14" s="245"/>
      <c r="D14" s="245"/>
      <c r="E14" s="245"/>
      <c r="F14" s="245"/>
      <c r="G14" s="205"/>
      <c r="H14" s="245"/>
      <c r="I14" s="245"/>
      <c r="J14" s="245"/>
      <c r="K14" s="245"/>
      <c r="L14" s="245"/>
      <c r="M14" s="205"/>
      <c r="N14" s="245"/>
      <c r="O14" s="245"/>
      <c r="P14" s="245"/>
      <c r="Q14" s="205"/>
      <c r="R14" s="245"/>
      <c r="S14" s="205"/>
      <c r="T14" s="245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</row>
    <row r="15" spans="1:32" ht="40.5">
      <c r="A15" s="243" t="s">
        <v>3</v>
      </c>
      <c r="B15" s="244" t="s">
        <v>489</v>
      </c>
      <c r="C15" s="245"/>
      <c r="D15" s="245"/>
      <c r="E15" s="245"/>
      <c r="F15" s="245"/>
      <c r="G15" s="244"/>
      <c r="H15" s="245"/>
      <c r="I15" s="245"/>
      <c r="J15" s="245"/>
      <c r="K15" s="245"/>
      <c r="L15" s="245"/>
      <c r="M15" s="244"/>
      <c r="N15" s="245"/>
      <c r="O15" s="245"/>
      <c r="P15" s="245"/>
      <c r="Q15" s="244"/>
      <c r="R15" s="245"/>
      <c r="S15" s="244"/>
      <c r="T15" s="245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</row>
    <row r="16" spans="1:32" ht="13.5">
      <c r="A16" s="231"/>
      <c r="B16" s="205" t="s">
        <v>125</v>
      </c>
      <c r="C16" s="245"/>
      <c r="D16" s="245"/>
      <c r="E16" s="245"/>
      <c r="F16" s="245"/>
      <c r="G16" s="205"/>
      <c r="H16" s="245"/>
      <c r="I16" s="245"/>
      <c r="J16" s="245"/>
      <c r="K16" s="245"/>
      <c r="L16" s="245"/>
      <c r="M16" s="205"/>
      <c r="N16" s="245"/>
      <c r="O16" s="245"/>
      <c r="P16" s="245"/>
      <c r="Q16" s="205"/>
      <c r="R16" s="245"/>
      <c r="S16" s="205"/>
      <c r="T16" s="245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</row>
    <row r="17" spans="1:32" ht="13.5">
      <c r="A17" s="231"/>
      <c r="B17" s="205" t="s">
        <v>230</v>
      </c>
      <c r="C17" s="245"/>
      <c r="D17" s="245"/>
      <c r="E17" s="245"/>
      <c r="F17" s="24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</row>
    <row r="18" spans="1:32" ht="13.5">
      <c r="A18" s="231"/>
      <c r="B18" s="205" t="s">
        <v>231</v>
      </c>
      <c r="C18" s="245"/>
      <c r="D18" s="245"/>
      <c r="E18" s="245"/>
      <c r="F18" s="24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</row>
    <row r="19" spans="1:32" ht="13.5">
      <c r="A19" s="231">
        <v>1</v>
      </c>
      <c r="B19" s="104"/>
      <c r="C19" s="231"/>
      <c r="D19" s="231"/>
      <c r="E19" s="231"/>
      <c r="F19" s="231"/>
      <c r="G19" s="104"/>
      <c r="H19" s="104"/>
      <c r="I19" s="104"/>
      <c r="J19" s="104"/>
      <c r="K19" s="245">
        <f>H19+I19+J19</f>
        <v>0</v>
      </c>
      <c r="L19" s="245"/>
      <c r="M19" s="104"/>
      <c r="N19" s="231"/>
      <c r="O19" s="231"/>
      <c r="P19" s="231"/>
      <c r="Q19" s="245">
        <f>N19+O19+P19</f>
        <v>0</v>
      </c>
      <c r="R19" s="245">
        <f aca="true" t="shared" si="2" ref="R19:U21">G19-M19</f>
        <v>0</v>
      </c>
      <c r="S19" s="245">
        <f t="shared" si="2"/>
        <v>0</v>
      </c>
      <c r="T19" s="245">
        <f t="shared" si="2"/>
        <v>0</v>
      </c>
      <c r="U19" s="245">
        <f t="shared" si="2"/>
        <v>0</v>
      </c>
      <c r="V19" s="245">
        <f>S19+T19+U19</f>
        <v>0</v>
      </c>
      <c r="W19" s="104"/>
      <c r="X19" s="231"/>
      <c r="Y19" s="231"/>
      <c r="Z19" s="231"/>
      <c r="AA19" s="245">
        <f>X19+Y19+Z19</f>
        <v>0</v>
      </c>
      <c r="AB19" s="104"/>
      <c r="AC19" s="231"/>
      <c r="AD19" s="231"/>
      <c r="AE19" s="231"/>
      <c r="AF19" s="245">
        <f>AC19+AD19+AE19</f>
        <v>0</v>
      </c>
    </row>
    <row r="20" spans="1:32" ht="13.5">
      <c r="A20" s="231">
        <v>2</v>
      </c>
      <c r="B20" s="104"/>
      <c r="C20" s="231"/>
      <c r="D20" s="231"/>
      <c r="E20" s="231"/>
      <c r="F20" s="231"/>
      <c r="G20" s="104"/>
      <c r="H20" s="104"/>
      <c r="I20" s="104"/>
      <c r="J20" s="104"/>
      <c r="K20" s="245">
        <f>H20+I20+J20</f>
        <v>0</v>
      </c>
      <c r="L20" s="245"/>
      <c r="M20" s="104"/>
      <c r="N20" s="231"/>
      <c r="O20" s="231"/>
      <c r="P20" s="231"/>
      <c r="Q20" s="245">
        <f>N20+O20+P20</f>
        <v>0</v>
      </c>
      <c r="R20" s="245">
        <f t="shared" si="2"/>
        <v>0</v>
      </c>
      <c r="S20" s="245">
        <f t="shared" si="2"/>
        <v>0</v>
      </c>
      <c r="T20" s="245">
        <f t="shared" si="2"/>
        <v>0</v>
      </c>
      <c r="U20" s="245">
        <f t="shared" si="2"/>
        <v>0</v>
      </c>
      <c r="V20" s="245">
        <f>S20+T20+U20</f>
        <v>0</v>
      </c>
      <c r="W20" s="104"/>
      <c r="X20" s="231"/>
      <c r="Y20" s="231"/>
      <c r="Z20" s="231"/>
      <c r="AA20" s="245">
        <f>X20+Y20+Z20</f>
        <v>0</v>
      </c>
      <c r="AB20" s="104"/>
      <c r="AC20" s="231"/>
      <c r="AD20" s="231"/>
      <c r="AE20" s="231"/>
      <c r="AF20" s="245">
        <f>AC20+AD20+AE20</f>
        <v>0</v>
      </c>
    </row>
    <row r="21" spans="1:32" ht="13.5">
      <c r="A21" s="231">
        <v>3</v>
      </c>
      <c r="B21" s="246"/>
      <c r="C21" s="231"/>
      <c r="D21" s="231"/>
      <c r="E21" s="231"/>
      <c r="F21" s="231"/>
      <c r="G21" s="104"/>
      <c r="H21" s="104"/>
      <c r="I21" s="104"/>
      <c r="J21" s="104"/>
      <c r="K21" s="245">
        <f>H21+I21+J21</f>
        <v>0</v>
      </c>
      <c r="L21" s="245"/>
      <c r="M21" s="104"/>
      <c r="N21" s="231"/>
      <c r="O21" s="231"/>
      <c r="P21" s="231"/>
      <c r="Q21" s="245">
        <f>N21+O21+P21</f>
        <v>0</v>
      </c>
      <c r="R21" s="245">
        <f t="shared" si="2"/>
        <v>0</v>
      </c>
      <c r="S21" s="245">
        <f t="shared" si="2"/>
        <v>0</v>
      </c>
      <c r="T21" s="245">
        <f t="shared" si="2"/>
        <v>0</v>
      </c>
      <c r="U21" s="245">
        <f t="shared" si="2"/>
        <v>0</v>
      </c>
      <c r="V21" s="245">
        <f>S21+T21+U21</f>
        <v>0</v>
      </c>
      <c r="W21" s="104"/>
      <c r="X21" s="231"/>
      <c r="Y21" s="231"/>
      <c r="Z21" s="231"/>
      <c r="AA21" s="245">
        <f>X21+Y21+Z21</f>
        <v>0</v>
      </c>
      <c r="AB21" s="104"/>
      <c r="AC21" s="231"/>
      <c r="AD21" s="231"/>
      <c r="AE21" s="231"/>
      <c r="AF21" s="245">
        <f>AC21+AD21+AE21</f>
        <v>0</v>
      </c>
    </row>
    <row r="22" spans="1:32" s="248" customFormat="1" ht="27">
      <c r="A22" s="243"/>
      <c r="B22" s="251" t="s">
        <v>232</v>
      </c>
      <c r="C22" s="247" t="s">
        <v>1</v>
      </c>
      <c r="D22" s="247" t="s">
        <v>1</v>
      </c>
      <c r="E22" s="247" t="s">
        <v>1</v>
      </c>
      <c r="F22" s="247" t="s">
        <v>1</v>
      </c>
      <c r="G22" s="247">
        <f>SUM(G19:G21)</f>
        <v>0</v>
      </c>
      <c r="H22" s="247">
        <f>SUM(H19:H21)</f>
        <v>0</v>
      </c>
      <c r="I22" s="247">
        <f>SUM(I19:I21)</f>
        <v>0</v>
      </c>
      <c r="J22" s="247">
        <f>SUM(J19:J21)</f>
        <v>0</v>
      </c>
      <c r="K22" s="247">
        <f>SUM(K19:K21)</f>
        <v>0</v>
      </c>
      <c r="L22" s="247" t="s">
        <v>1</v>
      </c>
      <c r="M22" s="247">
        <f aca="true" t="shared" si="3" ref="M22:AF22">SUM(M19:M21)</f>
        <v>0</v>
      </c>
      <c r="N22" s="247">
        <f t="shared" si="3"/>
        <v>0</v>
      </c>
      <c r="O22" s="247">
        <f t="shared" si="3"/>
        <v>0</v>
      </c>
      <c r="P22" s="247">
        <f t="shared" si="3"/>
        <v>0</v>
      </c>
      <c r="Q22" s="247">
        <f t="shared" si="3"/>
        <v>0</v>
      </c>
      <c r="R22" s="247">
        <f t="shared" si="3"/>
        <v>0</v>
      </c>
      <c r="S22" s="247">
        <f t="shared" si="3"/>
        <v>0</v>
      </c>
      <c r="T22" s="247">
        <f t="shared" si="3"/>
        <v>0</v>
      </c>
      <c r="U22" s="247">
        <f t="shared" si="3"/>
        <v>0</v>
      </c>
      <c r="V22" s="247">
        <f t="shared" si="3"/>
        <v>0</v>
      </c>
      <c r="W22" s="247">
        <f t="shared" si="3"/>
        <v>0</v>
      </c>
      <c r="X22" s="247">
        <f t="shared" si="3"/>
        <v>0</v>
      </c>
      <c r="Y22" s="247">
        <f t="shared" si="3"/>
        <v>0</v>
      </c>
      <c r="Z22" s="247">
        <f t="shared" si="3"/>
        <v>0</v>
      </c>
      <c r="AA22" s="247">
        <f t="shared" si="3"/>
        <v>0</v>
      </c>
      <c r="AB22" s="247">
        <f t="shared" si="3"/>
        <v>0</v>
      </c>
      <c r="AC22" s="247">
        <f t="shared" si="3"/>
        <v>0</v>
      </c>
      <c r="AD22" s="247">
        <f t="shared" si="3"/>
        <v>0</v>
      </c>
      <c r="AE22" s="247">
        <f t="shared" si="3"/>
        <v>0</v>
      </c>
      <c r="AF22" s="247">
        <f t="shared" si="3"/>
        <v>0</v>
      </c>
    </row>
    <row r="23" spans="1:32" ht="13.5">
      <c r="A23" s="231"/>
      <c r="B23" s="205" t="s">
        <v>231</v>
      </c>
      <c r="C23" s="245"/>
      <c r="D23" s="245"/>
      <c r="E23" s="245"/>
      <c r="F23" s="24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</row>
    <row r="24" spans="1:32" ht="13.5">
      <c r="A24" s="231">
        <v>1</v>
      </c>
      <c r="B24" s="104"/>
      <c r="C24" s="231"/>
      <c r="D24" s="231"/>
      <c r="E24" s="231"/>
      <c r="F24" s="231"/>
      <c r="G24" s="104"/>
      <c r="H24" s="104"/>
      <c r="I24" s="104"/>
      <c r="J24" s="104"/>
      <c r="K24" s="245">
        <f>H24+I24+J24</f>
        <v>0</v>
      </c>
      <c r="L24" s="245"/>
      <c r="M24" s="104"/>
      <c r="N24" s="231"/>
      <c r="O24" s="231"/>
      <c r="P24" s="231"/>
      <c r="Q24" s="245">
        <f>N24+O24+P24</f>
        <v>0</v>
      </c>
      <c r="R24" s="245">
        <f aca="true" t="shared" si="4" ref="R24:U26">G24-M24</f>
        <v>0</v>
      </c>
      <c r="S24" s="245">
        <f t="shared" si="4"/>
        <v>0</v>
      </c>
      <c r="T24" s="245">
        <f t="shared" si="4"/>
        <v>0</v>
      </c>
      <c r="U24" s="245">
        <f t="shared" si="4"/>
        <v>0</v>
      </c>
      <c r="V24" s="245">
        <f>S24+T24+U24</f>
        <v>0</v>
      </c>
      <c r="W24" s="104"/>
      <c r="X24" s="231"/>
      <c r="Y24" s="231"/>
      <c r="Z24" s="231"/>
      <c r="AA24" s="245">
        <f>X24+Y24+Z24</f>
        <v>0</v>
      </c>
      <c r="AB24" s="104"/>
      <c r="AC24" s="231"/>
      <c r="AD24" s="231"/>
      <c r="AE24" s="231"/>
      <c r="AF24" s="245">
        <f>AC24+AD24+AE24</f>
        <v>0</v>
      </c>
    </row>
    <row r="25" spans="1:32" ht="13.5">
      <c r="A25" s="231">
        <v>2</v>
      </c>
      <c r="B25" s="104"/>
      <c r="C25" s="231"/>
      <c r="D25" s="231"/>
      <c r="E25" s="231"/>
      <c r="F25" s="231"/>
      <c r="G25" s="104"/>
      <c r="H25" s="104"/>
      <c r="I25" s="104"/>
      <c r="J25" s="104"/>
      <c r="K25" s="245">
        <f>H25+I25+J25</f>
        <v>0</v>
      </c>
      <c r="L25" s="245"/>
      <c r="M25" s="104"/>
      <c r="N25" s="231"/>
      <c r="O25" s="231"/>
      <c r="P25" s="231"/>
      <c r="Q25" s="245">
        <f>N25+O25+P25</f>
        <v>0</v>
      </c>
      <c r="R25" s="245">
        <f t="shared" si="4"/>
        <v>0</v>
      </c>
      <c r="S25" s="245">
        <f t="shared" si="4"/>
        <v>0</v>
      </c>
      <c r="T25" s="245">
        <f t="shared" si="4"/>
        <v>0</v>
      </c>
      <c r="U25" s="245">
        <f t="shared" si="4"/>
        <v>0</v>
      </c>
      <c r="V25" s="245">
        <f>S25+T25+U25</f>
        <v>0</v>
      </c>
      <c r="W25" s="104"/>
      <c r="X25" s="231"/>
      <c r="Y25" s="231"/>
      <c r="Z25" s="231"/>
      <c r="AA25" s="245">
        <f>X25+Y25+Z25</f>
        <v>0</v>
      </c>
      <c r="AB25" s="104"/>
      <c r="AC25" s="231"/>
      <c r="AD25" s="231"/>
      <c r="AE25" s="231"/>
      <c r="AF25" s="245">
        <f>AC25+AD25+AE25</f>
        <v>0</v>
      </c>
    </row>
    <row r="26" spans="1:32" ht="13.5">
      <c r="A26" s="231">
        <v>3</v>
      </c>
      <c r="B26" s="246"/>
      <c r="C26" s="231"/>
      <c r="D26" s="231"/>
      <c r="E26" s="231"/>
      <c r="F26" s="231"/>
      <c r="G26" s="104"/>
      <c r="H26" s="104"/>
      <c r="I26" s="104"/>
      <c r="J26" s="104"/>
      <c r="K26" s="245">
        <f>H26+I26+J26</f>
        <v>0</v>
      </c>
      <c r="L26" s="245"/>
      <c r="M26" s="104"/>
      <c r="N26" s="231"/>
      <c r="O26" s="231"/>
      <c r="P26" s="231"/>
      <c r="Q26" s="245">
        <f>N26+O26+P26</f>
        <v>0</v>
      </c>
      <c r="R26" s="245">
        <f t="shared" si="4"/>
        <v>0</v>
      </c>
      <c r="S26" s="245">
        <f t="shared" si="4"/>
        <v>0</v>
      </c>
      <c r="T26" s="245">
        <f t="shared" si="4"/>
        <v>0</v>
      </c>
      <c r="U26" s="245">
        <f t="shared" si="4"/>
        <v>0</v>
      </c>
      <c r="V26" s="245">
        <f>S26+T26+U26</f>
        <v>0</v>
      </c>
      <c r="W26" s="104"/>
      <c r="X26" s="231"/>
      <c r="Y26" s="231"/>
      <c r="Z26" s="231"/>
      <c r="AA26" s="245">
        <f>X26+Y26+Z26</f>
        <v>0</v>
      </c>
      <c r="AB26" s="104"/>
      <c r="AC26" s="231"/>
      <c r="AD26" s="231"/>
      <c r="AE26" s="231"/>
      <c r="AF26" s="245">
        <f>AC26+AD26+AE26</f>
        <v>0</v>
      </c>
    </row>
    <row r="27" spans="1:32" s="248" customFormat="1" ht="27">
      <c r="A27" s="243"/>
      <c r="B27" s="251" t="s">
        <v>232</v>
      </c>
      <c r="C27" s="247" t="s">
        <v>1</v>
      </c>
      <c r="D27" s="247" t="s">
        <v>1</v>
      </c>
      <c r="E27" s="247" t="s">
        <v>1</v>
      </c>
      <c r="F27" s="247" t="s">
        <v>1</v>
      </c>
      <c r="G27" s="247">
        <f>SUM(G24:G26)</f>
        <v>0</v>
      </c>
      <c r="H27" s="247">
        <f>SUM(H24:H26)</f>
        <v>0</v>
      </c>
      <c r="I27" s="247">
        <f>SUM(I24:I26)</f>
        <v>0</v>
      </c>
      <c r="J27" s="247">
        <f>SUM(J24:J26)</f>
        <v>0</v>
      </c>
      <c r="K27" s="247">
        <f>SUM(K24:K26)</f>
        <v>0</v>
      </c>
      <c r="L27" s="247" t="s">
        <v>1</v>
      </c>
      <c r="M27" s="247">
        <f aca="true" t="shared" si="5" ref="M27:AF27">SUM(M24:M26)</f>
        <v>0</v>
      </c>
      <c r="N27" s="247">
        <f t="shared" si="5"/>
        <v>0</v>
      </c>
      <c r="O27" s="247">
        <f t="shared" si="5"/>
        <v>0</v>
      </c>
      <c r="P27" s="247">
        <f t="shared" si="5"/>
        <v>0</v>
      </c>
      <c r="Q27" s="247">
        <f t="shared" si="5"/>
        <v>0</v>
      </c>
      <c r="R27" s="247">
        <f t="shared" si="5"/>
        <v>0</v>
      </c>
      <c r="S27" s="247">
        <f t="shared" si="5"/>
        <v>0</v>
      </c>
      <c r="T27" s="247">
        <f t="shared" si="5"/>
        <v>0</v>
      </c>
      <c r="U27" s="247">
        <f t="shared" si="5"/>
        <v>0</v>
      </c>
      <c r="V27" s="247">
        <f t="shared" si="5"/>
        <v>0</v>
      </c>
      <c r="W27" s="247">
        <f t="shared" si="5"/>
        <v>0</v>
      </c>
      <c r="X27" s="247">
        <f t="shared" si="5"/>
        <v>0</v>
      </c>
      <c r="Y27" s="247">
        <f t="shared" si="5"/>
        <v>0</v>
      </c>
      <c r="Z27" s="247">
        <f t="shared" si="5"/>
        <v>0</v>
      </c>
      <c r="AA27" s="247">
        <f t="shared" si="5"/>
        <v>0</v>
      </c>
      <c r="AB27" s="247">
        <f t="shared" si="5"/>
        <v>0</v>
      </c>
      <c r="AC27" s="247">
        <f t="shared" si="5"/>
        <v>0</v>
      </c>
      <c r="AD27" s="247">
        <f t="shared" si="5"/>
        <v>0</v>
      </c>
      <c r="AE27" s="247">
        <f t="shared" si="5"/>
        <v>0</v>
      </c>
      <c r="AF27" s="247">
        <f t="shared" si="5"/>
        <v>0</v>
      </c>
    </row>
    <row r="28" spans="1:32" s="248" customFormat="1" ht="27">
      <c r="A28" s="243"/>
      <c r="B28" s="251" t="s">
        <v>264</v>
      </c>
      <c r="C28" s="247" t="s">
        <v>1</v>
      </c>
      <c r="D28" s="247" t="s">
        <v>1</v>
      </c>
      <c r="E28" s="247" t="s">
        <v>1</v>
      </c>
      <c r="F28" s="247" t="s">
        <v>1</v>
      </c>
      <c r="G28" s="247">
        <f>G22+G27</f>
        <v>0</v>
      </c>
      <c r="H28" s="247">
        <f>H22+H27</f>
        <v>0</v>
      </c>
      <c r="I28" s="247">
        <f>I22+I27</f>
        <v>0</v>
      </c>
      <c r="J28" s="247">
        <f>J22+J27</f>
        <v>0</v>
      </c>
      <c r="K28" s="247">
        <f>K22+K27</f>
        <v>0</v>
      </c>
      <c r="L28" s="247" t="s">
        <v>1</v>
      </c>
      <c r="M28" s="247">
        <f aca="true" t="shared" si="6" ref="M28:AF28">M22+M27</f>
        <v>0</v>
      </c>
      <c r="N28" s="247">
        <f t="shared" si="6"/>
        <v>0</v>
      </c>
      <c r="O28" s="247">
        <f t="shared" si="6"/>
        <v>0</v>
      </c>
      <c r="P28" s="247">
        <f t="shared" si="6"/>
        <v>0</v>
      </c>
      <c r="Q28" s="247">
        <f t="shared" si="6"/>
        <v>0</v>
      </c>
      <c r="R28" s="247">
        <f t="shared" si="6"/>
        <v>0</v>
      </c>
      <c r="S28" s="247">
        <f t="shared" si="6"/>
        <v>0</v>
      </c>
      <c r="T28" s="247">
        <f t="shared" si="6"/>
        <v>0</v>
      </c>
      <c r="U28" s="247">
        <f t="shared" si="6"/>
        <v>0</v>
      </c>
      <c r="V28" s="247">
        <f t="shared" si="6"/>
        <v>0</v>
      </c>
      <c r="W28" s="247">
        <f t="shared" si="6"/>
        <v>0</v>
      </c>
      <c r="X28" s="247">
        <f t="shared" si="6"/>
        <v>0</v>
      </c>
      <c r="Y28" s="247">
        <f t="shared" si="6"/>
        <v>0</v>
      </c>
      <c r="Z28" s="247">
        <f t="shared" si="6"/>
        <v>0</v>
      </c>
      <c r="AA28" s="247">
        <f t="shared" si="6"/>
        <v>0</v>
      </c>
      <c r="AB28" s="247">
        <f t="shared" si="6"/>
        <v>0</v>
      </c>
      <c r="AC28" s="247">
        <f t="shared" si="6"/>
        <v>0</v>
      </c>
      <c r="AD28" s="247">
        <f t="shared" si="6"/>
        <v>0</v>
      </c>
      <c r="AE28" s="247">
        <f t="shared" si="6"/>
        <v>0</v>
      </c>
      <c r="AF28" s="247">
        <f t="shared" si="6"/>
        <v>0</v>
      </c>
    </row>
    <row r="29" spans="1:32" ht="13.5">
      <c r="A29" s="231"/>
      <c r="B29" s="246"/>
      <c r="C29" s="245"/>
      <c r="D29" s="245"/>
      <c r="E29" s="245"/>
      <c r="F29" s="245"/>
      <c r="G29" s="246"/>
      <c r="H29" s="245"/>
      <c r="I29" s="245"/>
      <c r="J29" s="245"/>
      <c r="K29" s="245"/>
      <c r="L29" s="245"/>
      <c r="M29" s="246"/>
      <c r="N29" s="245"/>
      <c r="O29" s="245"/>
      <c r="P29" s="245"/>
      <c r="Q29" s="246"/>
      <c r="R29" s="245"/>
      <c r="S29" s="246"/>
      <c r="T29" s="245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</row>
    <row r="30" spans="1:32" ht="13.5">
      <c r="A30" s="231"/>
      <c r="B30" s="104"/>
      <c r="C30" s="245"/>
      <c r="D30" s="245"/>
      <c r="E30" s="245"/>
      <c r="F30" s="245"/>
      <c r="G30" s="104"/>
      <c r="H30" s="245"/>
      <c r="I30" s="245"/>
      <c r="J30" s="245"/>
      <c r="K30" s="245"/>
      <c r="L30" s="245"/>
      <c r="M30" s="104"/>
      <c r="N30" s="245"/>
      <c r="O30" s="245"/>
      <c r="P30" s="245"/>
      <c r="Q30" s="104"/>
      <c r="R30" s="245"/>
      <c r="S30" s="104"/>
      <c r="T30" s="245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</row>
    <row r="31" spans="1:32" ht="54">
      <c r="A31" s="243" t="s">
        <v>4</v>
      </c>
      <c r="B31" s="244" t="s">
        <v>425</v>
      </c>
      <c r="C31" s="245"/>
      <c r="D31" s="245"/>
      <c r="E31" s="245"/>
      <c r="F31" s="245"/>
      <c r="G31" s="244"/>
      <c r="H31" s="245"/>
      <c r="I31" s="245"/>
      <c r="J31" s="245"/>
      <c r="K31" s="245"/>
      <c r="L31" s="245"/>
      <c r="M31" s="244"/>
      <c r="N31" s="245"/>
      <c r="O31" s="245"/>
      <c r="P31" s="245"/>
      <c r="Q31" s="244"/>
      <c r="R31" s="245"/>
      <c r="S31" s="244"/>
      <c r="T31" s="245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</row>
    <row r="32" spans="1:32" ht="13.5">
      <c r="A32" s="231"/>
      <c r="B32" s="205" t="s">
        <v>125</v>
      </c>
      <c r="C32" s="245"/>
      <c r="D32" s="245"/>
      <c r="E32" s="245"/>
      <c r="F32" s="245"/>
      <c r="G32" s="205"/>
      <c r="H32" s="245"/>
      <c r="I32" s="245"/>
      <c r="J32" s="245"/>
      <c r="K32" s="245"/>
      <c r="L32" s="245"/>
      <c r="M32" s="205"/>
      <c r="N32" s="245"/>
      <c r="O32" s="245"/>
      <c r="P32" s="245"/>
      <c r="Q32" s="205"/>
      <c r="R32" s="245"/>
      <c r="S32" s="205"/>
      <c r="T32" s="245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</row>
    <row r="33" spans="1:32" ht="13.5">
      <c r="A33" s="231">
        <v>1</v>
      </c>
      <c r="B33" s="104"/>
      <c r="C33" s="245"/>
      <c r="D33" s="245" t="s">
        <v>1</v>
      </c>
      <c r="E33" s="245" t="s">
        <v>1</v>
      </c>
      <c r="F33" s="245"/>
      <c r="G33" s="104"/>
      <c r="H33" s="231"/>
      <c r="I33" s="231"/>
      <c r="J33" s="231"/>
      <c r="K33" s="245">
        <f>H33+I33+J33</f>
        <v>0</v>
      </c>
      <c r="L33" s="245"/>
      <c r="M33" s="104"/>
      <c r="N33" s="231"/>
      <c r="O33" s="231"/>
      <c r="P33" s="231"/>
      <c r="Q33" s="245">
        <f>N33+O33+P33</f>
        <v>0</v>
      </c>
      <c r="R33" s="245">
        <f aca="true" t="shared" si="7" ref="R33:U35">G33-M33</f>
        <v>0</v>
      </c>
      <c r="S33" s="245">
        <f t="shared" si="7"/>
        <v>0</v>
      </c>
      <c r="T33" s="245">
        <f t="shared" si="7"/>
        <v>0</v>
      </c>
      <c r="U33" s="245">
        <f t="shared" si="7"/>
        <v>0</v>
      </c>
      <c r="V33" s="245">
        <f>S33+T33+U33</f>
        <v>0</v>
      </c>
      <c r="W33" s="104"/>
      <c r="X33" s="231"/>
      <c r="Y33" s="231"/>
      <c r="Z33" s="231"/>
      <c r="AA33" s="245">
        <f>X33+Y33+Z33</f>
        <v>0</v>
      </c>
      <c r="AB33" s="104"/>
      <c r="AC33" s="231"/>
      <c r="AD33" s="231"/>
      <c r="AE33" s="231"/>
      <c r="AF33" s="245">
        <f>AC33+AD33+AE33</f>
        <v>0</v>
      </c>
    </row>
    <row r="34" spans="1:32" ht="13.5">
      <c r="A34" s="231">
        <v>2</v>
      </c>
      <c r="B34" s="104"/>
      <c r="C34" s="245"/>
      <c r="D34" s="245" t="s">
        <v>1</v>
      </c>
      <c r="E34" s="245" t="s">
        <v>1</v>
      </c>
      <c r="F34" s="245"/>
      <c r="G34" s="104"/>
      <c r="H34" s="231"/>
      <c r="I34" s="231"/>
      <c r="J34" s="231"/>
      <c r="K34" s="245">
        <f>H34+I34+J34</f>
        <v>0</v>
      </c>
      <c r="L34" s="245"/>
      <c r="M34" s="104"/>
      <c r="N34" s="231"/>
      <c r="O34" s="231"/>
      <c r="P34" s="231"/>
      <c r="Q34" s="245">
        <f>N34+O34+P34</f>
        <v>0</v>
      </c>
      <c r="R34" s="245">
        <f t="shared" si="7"/>
        <v>0</v>
      </c>
      <c r="S34" s="245">
        <f t="shared" si="7"/>
        <v>0</v>
      </c>
      <c r="T34" s="245">
        <f t="shared" si="7"/>
        <v>0</v>
      </c>
      <c r="U34" s="245">
        <f t="shared" si="7"/>
        <v>0</v>
      </c>
      <c r="V34" s="245">
        <f>S34+T34+U34</f>
        <v>0</v>
      </c>
      <c r="W34" s="104"/>
      <c r="X34" s="231"/>
      <c r="Y34" s="231"/>
      <c r="Z34" s="231"/>
      <c r="AA34" s="245">
        <f>X34+Y34+Z34</f>
        <v>0</v>
      </c>
      <c r="AB34" s="104"/>
      <c r="AC34" s="231"/>
      <c r="AD34" s="231"/>
      <c r="AE34" s="231"/>
      <c r="AF34" s="245">
        <f>AC34+AD34+AE34</f>
        <v>0</v>
      </c>
    </row>
    <row r="35" spans="1:32" ht="13.5">
      <c r="A35" s="231">
        <v>3</v>
      </c>
      <c r="B35" s="104"/>
      <c r="C35" s="245"/>
      <c r="D35" s="245" t="s">
        <v>1</v>
      </c>
      <c r="E35" s="245" t="s">
        <v>1</v>
      </c>
      <c r="F35" s="245"/>
      <c r="G35" s="104"/>
      <c r="H35" s="231"/>
      <c r="I35" s="231"/>
      <c r="J35" s="231"/>
      <c r="K35" s="245">
        <f>H35+I35+J35</f>
        <v>0</v>
      </c>
      <c r="L35" s="245"/>
      <c r="M35" s="104"/>
      <c r="N35" s="231"/>
      <c r="O35" s="231"/>
      <c r="P35" s="231"/>
      <c r="Q35" s="245">
        <f>N35+O35+P35</f>
        <v>0</v>
      </c>
      <c r="R35" s="245">
        <f t="shared" si="7"/>
        <v>0</v>
      </c>
      <c r="S35" s="245">
        <f t="shared" si="7"/>
        <v>0</v>
      </c>
      <c r="T35" s="245">
        <f t="shared" si="7"/>
        <v>0</v>
      </c>
      <c r="U35" s="245">
        <f t="shared" si="7"/>
        <v>0</v>
      </c>
      <c r="V35" s="245">
        <f>S35+T35+U35</f>
        <v>0</v>
      </c>
      <c r="W35" s="104"/>
      <c r="X35" s="231"/>
      <c r="Y35" s="231"/>
      <c r="Z35" s="231"/>
      <c r="AA35" s="245">
        <f>X35+Y35+Z35</f>
        <v>0</v>
      </c>
      <c r="AB35" s="104"/>
      <c r="AC35" s="231"/>
      <c r="AD35" s="231"/>
      <c r="AE35" s="231"/>
      <c r="AF35" s="245">
        <f>AC35+AD35+AE35</f>
        <v>0</v>
      </c>
    </row>
    <row r="36" spans="1:32" s="248" customFormat="1" ht="14.25">
      <c r="A36" s="243"/>
      <c r="B36" s="246" t="s">
        <v>112</v>
      </c>
      <c r="C36" s="247" t="s">
        <v>1</v>
      </c>
      <c r="D36" s="247" t="s">
        <v>1</v>
      </c>
      <c r="E36" s="247" t="s">
        <v>1</v>
      </c>
      <c r="F36" s="247" t="s">
        <v>1</v>
      </c>
      <c r="G36" s="247">
        <f>SUM(G33:G35)</f>
        <v>0</v>
      </c>
      <c r="H36" s="247">
        <f>SUM(H33:H35)</f>
        <v>0</v>
      </c>
      <c r="I36" s="247">
        <f>SUM(I33:I35)</f>
        <v>0</v>
      </c>
      <c r="J36" s="247">
        <f>SUM(J33:J35)</f>
        <v>0</v>
      </c>
      <c r="K36" s="247">
        <f>SUM(K33:K35)</f>
        <v>0</v>
      </c>
      <c r="L36" s="247" t="s">
        <v>1</v>
      </c>
      <c r="M36" s="247">
        <f aca="true" t="shared" si="8" ref="M36:AF36">SUM(M33:M35)</f>
        <v>0</v>
      </c>
      <c r="N36" s="247">
        <f t="shared" si="8"/>
        <v>0</v>
      </c>
      <c r="O36" s="247">
        <f t="shared" si="8"/>
        <v>0</v>
      </c>
      <c r="P36" s="247">
        <f t="shared" si="8"/>
        <v>0</v>
      </c>
      <c r="Q36" s="247">
        <f t="shared" si="8"/>
        <v>0</v>
      </c>
      <c r="R36" s="247">
        <f t="shared" si="8"/>
        <v>0</v>
      </c>
      <c r="S36" s="247">
        <f t="shared" si="8"/>
        <v>0</v>
      </c>
      <c r="T36" s="247">
        <f t="shared" si="8"/>
        <v>0</v>
      </c>
      <c r="U36" s="247">
        <f t="shared" si="8"/>
        <v>0</v>
      </c>
      <c r="V36" s="247">
        <f t="shared" si="8"/>
        <v>0</v>
      </c>
      <c r="W36" s="247">
        <f t="shared" si="8"/>
        <v>0</v>
      </c>
      <c r="X36" s="247">
        <f t="shared" si="8"/>
        <v>0</v>
      </c>
      <c r="Y36" s="247">
        <f t="shared" si="8"/>
        <v>0</v>
      </c>
      <c r="Z36" s="247">
        <f t="shared" si="8"/>
        <v>0</v>
      </c>
      <c r="AA36" s="247">
        <f t="shared" si="8"/>
        <v>0</v>
      </c>
      <c r="AB36" s="247">
        <f t="shared" si="8"/>
        <v>0</v>
      </c>
      <c r="AC36" s="247">
        <f t="shared" si="8"/>
        <v>0</v>
      </c>
      <c r="AD36" s="247">
        <f t="shared" si="8"/>
        <v>0</v>
      </c>
      <c r="AE36" s="247">
        <f t="shared" si="8"/>
        <v>0</v>
      </c>
      <c r="AF36" s="247">
        <f t="shared" si="8"/>
        <v>0</v>
      </c>
    </row>
    <row r="37" spans="1:32" ht="13.5">
      <c r="A37" s="231"/>
      <c r="B37" s="104"/>
      <c r="C37" s="245"/>
      <c r="D37" s="245"/>
      <c r="E37" s="245"/>
      <c r="F37" s="245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</row>
    <row r="38" spans="1:32" s="248" customFormat="1" ht="27">
      <c r="A38" s="243"/>
      <c r="B38" s="244" t="s">
        <v>312</v>
      </c>
      <c r="C38" s="247" t="s">
        <v>1</v>
      </c>
      <c r="D38" s="247" t="s">
        <v>1</v>
      </c>
      <c r="E38" s="247" t="s">
        <v>1</v>
      </c>
      <c r="F38" s="247" t="s">
        <v>1</v>
      </c>
      <c r="G38" s="247">
        <f>G13+G28+G36</f>
        <v>0</v>
      </c>
      <c r="H38" s="247">
        <f aca="true" t="shared" si="9" ref="H38:AF38">H13+H28+H36</f>
        <v>0</v>
      </c>
      <c r="I38" s="247">
        <f t="shared" si="9"/>
        <v>0</v>
      </c>
      <c r="J38" s="247">
        <f t="shared" si="9"/>
        <v>0</v>
      </c>
      <c r="K38" s="247">
        <f t="shared" si="9"/>
        <v>0</v>
      </c>
      <c r="L38" s="247" t="e">
        <f t="shared" si="9"/>
        <v>#VALUE!</v>
      </c>
      <c r="M38" s="247">
        <f t="shared" si="9"/>
        <v>0</v>
      </c>
      <c r="N38" s="247">
        <f t="shared" si="9"/>
        <v>0</v>
      </c>
      <c r="O38" s="247">
        <f t="shared" si="9"/>
        <v>0</v>
      </c>
      <c r="P38" s="247">
        <f t="shared" si="9"/>
        <v>0</v>
      </c>
      <c r="Q38" s="247">
        <f t="shared" si="9"/>
        <v>0</v>
      </c>
      <c r="R38" s="247">
        <f t="shared" si="9"/>
        <v>0</v>
      </c>
      <c r="S38" s="247">
        <f t="shared" si="9"/>
        <v>0</v>
      </c>
      <c r="T38" s="247">
        <f t="shared" si="9"/>
        <v>0</v>
      </c>
      <c r="U38" s="247">
        <f t="shared" si="9"/>
        <v>0</v>
      </c>
      <c r="V38" s="247">
        <f t="shared" si="9"/>
        <v>0</v>
      </c>
      <c r="W38" s="247">
        <f t="shared" si="9"/>
        <v>0</v>
      </c>
      <c r="X38" s="247">
        <f t="shared" si="9"/>
        <v>0</v>
      </c>
      <c r="Y38" s="247">
        <f t="shared" si="9"/>
        <v>0</v>
      </c>
      <c r="Z38" s="247">
        <f t="shared" si="9"/>
        <v>0</v>
      </c>
      <c r="AA38" s="247">
        <f t="shared" si="9"/>
        <v>0</v>
      </c>
      <c r="AB38" s="247">
        <f t="shared" si="9"/>
        <v>0</v>
      </c>
      <c r="AC38" s="247">
        <f t="shared" si="9"/>
        <v>0</v>
      </c>
      <c r="AD38" s="247">
        <f t="shared" si="9"/>
        <v>0</v>
      </c>
      <c r="AE38" s="247">
        <f t="shared" si="9"/>
        <v>0</v>
      </c>
      <c r="AF38" s="247">
        <f t="shared" si="9"/>
        <v>0</v>
      </c>
    </row>
    <row r="39" spans="1:20" s="16" customFormat="1" ht="12.75">
      <c r="A39" s="43"/>
      <c r="B39" s="252"/>
      <c r="C39" s="253"/>
      <c r="D39" s="43"/>
      <c r="E39" s="43"/>
      <c r="F39" s="43"/>
      <c r="G39" s="252"/>
      <c r="H39" s="43"/>
      <c r="I39" s="43"/>
      <c r="J39" s="43"/>
      <c r="K39" s="43"/>
      <c r="L39" s="43"/>
      <c r="M39" s="252"/>
      <c r="N39" s="43" t="s">
        <v>0</v>
      </c>
      <c r="O39" s="43"/>
      <c r="P39" s="43"/>
      <c r="Q39" s="252"/>
      <c r="R39" s="43" t="s">
        <v>0</v>
      </c>
      <c r="S39" s="252"/>
      <c r="T39" s="43" t="s">
        <v>0</v>
      </c>
    </row>
    <row r="40" s="33" customFormat="1" ht="13.5">
      <c r="A40" s="32"/>
    </row>
    <row r="41" ht="13.5">
      <c r="B41" s="5" t="s">
        <v>234</v>
      </c>
    </row>
    <row r="42" spans="2:7" ht="27.75" customHeight="1">
      <c r="B42" s="189" t="s">
        <v>424</v>
      </c>
      <c r="C42" s="189"/>
      <c r="D42" s="324"/>
      <c r="E42" s="324"/>
      <c r="F42" s="324"/>
      <c r="G42" s="324"/>
    </row>
    <row r="43" spans="2:9" ht="37.5" customHeight="1">
      <c r="B43" s="908" t="s">
        <v>423</v>
      </c>
      <c r="C43" s="909"/>
      <c r="D43" s="909"/>
      <c r="E43" s="909"/>
      <c r="F43" s="909"/>
      <c r="G43" s="909"/>
      <c r="H43" s="909"/>
      <c r="I43" s="909"/>
    </row>
    <row r="44" spans="2:7" ht="22.5" customHeight="1">
      <c r="B44" s="587" t="s">
        <v>490</v>
      </c>
      <c r="C44" s="324"/>
      <c r="D44" s="324"/>
      <c r="E44" s="324"/>
      <c r="F44" s="324"/>
      <c r="G44" s="324"/>
    </row>
    <row r="45" spans="1:8" s="33" customFormat="1" ht="33" customHeight="1">
      <c r="A45" s="32"/>
      <c r="B45" s="910" t="s">
        <v>502</v>
      </c>
      <c r="C45" s="910"/>
      <c r="D45" s="910"/>
      <c r="E45" s="910"/>
      <c r="F45" s="910"/>
      <c r="G45" s="910"/>
      <c r="H45" s="910"/>
    </row>
  </sheetData>
  <sheetProtection/>
  <mergeCells count="6">
    <mergeCell ref="M5:Q5"/>
    <mergeCell ref="R5:V5"/>
    <mergeCell ref="B43:I43"/>
    <mergeCell ref="W5:AA5"/>
    <mergeCell ref="AB5:AF5"/>
    <mergeCell ref="B45:H4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0"/>
  <sheetViews>
    <sheetView zoomScalePageLayoutView="0" workbookViewId="0" topLeftCell="A1">
      <selection activeCell="B3" sqref="B3:E3"/>
    </sheetView>
  </sheetViews>
  <sheetFormatPr defaultColWidth="9.140625" defaultRowHeight="12.75"/>
  <cols>
    <col min="1" max="1" width="4.8515625" style="4" customWidth="1"/>
    <col min="2" max="2" width="49.421875" style="5" customWidth="1"/>
    <col min="3" max="3" width="11.57421875" style="5" customWidth="1"/>
    <col min="4" max="4" width="10.28125" style="5" customWidth="1"/>
    <col min="5" max="5" width="20.7109375" style="5" customWidth="1"/>
    <col min="6" max="6" width="8.140625" style="5" bestFit="1" customWidth="1"/>
    <col min="7" max="7" width="20.8515625" style="5" customWidth="1"/>
    <col min="8" max="8" width="8.140625" style="5" bestFit="1" customWidth="1"/>
    <col min="9" max="9" width="21.00390625" style="5" customWidth="1"/>
    <col min="10" max="10" width="13.57421875" style="5" customWidth="1"/>
    <col min="11" max="16384" width="9.140625" style="5" customWidth="1"/>
  </cols>
  <sheetData>
    <row r="1" spans="1:9" s="33" customFormat="1" ht="13.5">
      <c r="A1" s="340"/>
      <c r="B1" s="3"/>
      <c r="C1" s="3"/>
      <c r="D1" s="3"/>
      <c r="E1" s="124"/>
      <c r="F1" s="124"/>
      <c r="G1" s="32"/>
      <c r="H1" s="32"/>
      <c r="I1" s="137" t="s">
        <v>387</v>
      </c>
    </row>
    <row r="2" spans="1:9" s="33" customFormat="1" ht="12.75" customHeight="1">
      <c r="A2" s="340"/>
      <c r="B2" s="3"/>
      <c r="C2" s="3"/>
      <c r="D2" s="3"/>
      <c r="E2" s="124"/>
      <c r="F2" s="124"/>
      <c r="G2" s="852" t="s">
        <v>27</v>
      </c>
      <c r="H2" s="852"/>
      <c r="I2" s="852"/>
    </row>
    <row r="3" spans="1:6" s="33" customFormat="1" ht="15" customHeight="1" thickBot="1">
      <c r="A3" s="32"/>
      <c r="B3" s="858" t="s">
        <v>879</v>
      </c>
      <c r="C3" s="858"/>
      <c r="D3" s="858"/>
      <c r="E3" s="858"/>
      <c r="F3" s="577"/>
    </row>
    <row r="4" spans="1:12" s="189" customFormat="1" ht="17.25" customHeight="1">
      <c r="A4" s="32"/>
      <c r="B4" s="533" t="s">
        <v>28</v>
      </c>
      <c r="E4" s="526"/>
      <c r="F4" s="577"/>
      <c r="G4" s="188"/>
      <c r="H4" s="188"/>
      <c r="I4" s="188"/>
      <c r="J4" s="188"/>
      <c r="K4" s="188"/>
      <c r="L4" s="188"/>
    </row>
    <row r="5" spans="1:9" s="33" customFormat="1" ht="54.75" customHeight="1">
      <c r="A5" s="534" t="s">
        <v>509</v>
      </c>
      <c r="B5" s="540"/>
      <c r="C5" s="527"/>
      <c r="D5" s="527"/>
      <c r="E5" s="527"/>
      <c r="F5" s="527"/>
      <c r="G5" s="527"/>
      <c r="H5" s="527"/>
      <c r="I5" s="138"/>
    </row>
    <row r="6" spans="1:8" s="33" customFormat="1" ht="14.25" thickBot="1">
      <c r="A6" s="32"/>
      <c r="G6" s="478" t="s">
        <v>360</v>
      </c>
      <c r="H6" s="487"/>
    </row>
    <row r="7" spans="1:9" s="92" customFormat="1" ht="46.5" customHeight="1" thickBot="1">
      <c r="A7" s="528"/>
      <c r="B7" s="529"/>
      <c r="C7" s="530"/>
      <c r="D7" s="853" t="s">
        <v>510</v>
      </c>
      <c r="E7" s="854"/>
      <c r="F7" s="853" t="s">
        <v>511</v>
      </c>
      <c r="G7" s="854"/>
      <c r="H7" s="855" t="s">
        <v>512</v>
      </c>
      <c r="I7" s="856"/>
    </row>
    <row r="8" spans="1:9" s="120" customFormat="1" ht="55.5" customHeight="1" thickBot="1">
      <c r="A8" s="531" t="s">
        <v>5</v>
      </c>
      <c r="B8" s="528" t="s">
        <v>376</v>
      </c>
      <c r="C8" s="532" t="s">
        <v>386</v>
      </c>
      <c r="D8" s="521" t="s">
        <v>192</v>
      </c>
      <c r="E8" s="513" t="s">
        <v>409</v>
      </c>
      <c r="F8" s="521" t="s">
        <v>192</v>
      </c>
      <c r="G8" s="521" t="s">
        <v>409</v>
      </c>
      <c r="H8" s="521" t="s">
        <v>192</v>
      </c>
      <c r="I8" s="578" t="s">
        <v>409</v>
      </c>
    </row>
    <row r="9" spans="1:9" s="123" customFormat="1" ht="13.5" thickBot="1">
      <c r="A9" s="214">
        <v>1</v>
      </c>
      <c r="B9" s="541">
        <v>2</v>
      </c>
      <c r="C9" s="213">
        <v>3</v>
      </c>
      <c r="D9" s="215">
        <v>4</v>
      </c>
      <c r="E9" s="215">
        <v>5</v>
      </c>
      <c r="F9" s="215">
        <v>6</v>
      </c>
      <c r="G9" s="215">
        <v>7</v>
      </c>
      <c r="H9" s="215">
        <v>8</v>
      </c>
      <c r="I9" s="215">
        <v>9</v>
      </c>
    </row>
    <row r="10" spans="1:9" s="216" customFormat="1" ht="22.5" customHeight="1">
      <c r="A10" s="522">
        <v>1</v>
      </c>
      <c r="B10" s="542" t="s">
        <v>39</v>
      </c>
      <c r="C10" s="523">
        <v>4212</v>
      </c>
      <c r="D10" s="523"/>
      <c r="E10" s="524">
        <f>SUM(E13:E15)</f>
        <v>11838.6</v>
      </c>
      <c r="F10" s="524"/>
      <c r="G10" s="524">
        <f>SUM(G13:G15)</f>
        <v>13894.6</v>
      </c>
      <c r="H10" s="524">
        <f>F10-D10</f>
        <v>0</v>
      </c>
      <c r="I10" s="524">
        <f>G10-E10</f>
        <v>2056</v>
      </c>
    </row>
    <row r="11" spans="1:9" s="42" customFormat="1" ht="13.5">
      <c r="A11" s="81"/>
      <c r="B11" s="525" t="s">
        <v>150</v>
      </c>
      <c r="C11" s="81"/>
      <c r="D11" s="81"/>
      <c r="E11" s="83"/>
      <c r="F11" s="83"/>
      <c r="G11" s="113"/>
      <c r="H11" s="113"/>
      <c r="I11" s="113"/>
    </row>
    <row r="12" spans="1:9" s="42" customFormat="1" ht="13.5">
      <c r="A12" s="81"/>
      <c r="B12" s="543" t="s">
        <v>393</v>
      </c>
      <c r="C12" s="81"/>
      <c r="D12" s="81"/>
      <c r="E12" s="83"/>
      <c r="F12" s="83"/>
      <c r="G12" s="113"/>
      <c r="H12" s="113"/>
      <c r="I12" s="113"/>
    </row>
    <row r="13" spans="1:9" s="42" customFormat="1" ht="13.5">
      <c r="A13" s="81">
        <v>1</v>
      </c>
      <c r="B13" s="544" t="s">
        <v>798</v>
      </c>
      <c r="C13" s="81" t="s">
        <v>1</v>
      </c>
      <c r="D13" s="81">
        <v>1</v>
      </c>
      <c r="E13" s="83">
        <v>10018.1</v>
      </c>
      <c r="F13" s="81">
        <v>1</v>
      </c>
      <c r="G13" s="83">
        <v>12074.1</v>
      </c>
      <c r="H13" s="83">
        <f aca="true" t="shared" si="0" ref="H13:I16">F13-D13</f>
        <v>0</v>
      </c>
      <c r="I13" s="83">
        <f t="shared" si="0"/>
        <v>2056</v>
      </c>
    </row>
    <row r="14" spans="1:9" s="42" customFormat="1" ht="13.5">
      <c r="A14" s="81">
        <v>2</v>
      </c>
      <c r="B14" s="544" t="s">
        <v>799</v>
      </c>
      <c r="C14" s="81" t="s">
        <v>1</v>
      </c>
      <c r="D14" s="81">
        <v>1</v>
      </c>
      <c r="E14" s="83">
        <v>1820.5</v>
      </c>
      <c r="F14" s="81">
        <v>1</v>
      </c>
      <c r="G14" s="83">
        <v>1820.5</v>
      </c>
      <c r="H14" s="83">
        <f t="shared" si="0"/>
        <v>0</v>
      </c>
      <c r="I14" s="83">
        <f t="shared" si="0"/>
        <v>0</v>
      </c>
    </row>
    <row r="15" spans="1:9" s="42" customFormat="1" ht="13.5">
      <c r="A15" s="81">
        <v>3</v>
      </c>
      <c r="B15" s="544"/>
      <c r="C15" s="81" t="s">
        <v>1</v>
      </c>
      <c r="D15" s="81"/>
      <c r="E15" s="83"/>
      <c r="F15" s="83"/>
      <c r="G15" s="83"/>
      <c r="H15" s="83">
        <f t="shared" si="0"/>
        <v>0</v>
      </c>
      <c r="I15" s="83">
        <f t="shared" si="0"/>
        <v>0</v>
      </c>
    </row>
    <row r="16" spans="1:9" s="216" customFormat="1" ht="23.25" customHeight="1">
      <c r="A16" s="522">
        <v>2</v>
      </c>
      <c r="B16" s="542" t="s">
        <v>40</v>
      </c>
      <c r="C16" s="523">
        <v>4213</v>
      </c>
      <c r="D16" s="523"/>
      <c r="E16" s="524">
        <f>SUM(E19:E21)</f>
        <v>470</v>
      </c>
      <c r="F16" s="524"/>
      <c r="G16" s="524">
        <f>SUM(G19:G21)</f>
        <v>470</v>
      </c>
      <c r="H16" s="524">
        <f t="shared" si="0"/>
        <v>0</v>
      </c>
      <c r="I16" s="524">
        <f t="shared" si="0"/>
        <v>0</v>
      </c>
    </row>
    <row r="17" spans="1:9" s="42" customFormat="1" ht="13.5">
      <c r="A17" s="217"/>
      <c r="B17" s="525" t="s">
        <v>150</v>
      </c>
      <c r="C17" s="81"/>
      <c r="D17" s="81"/>
      <c r="E17" s="83"/>
      <c r="F17" s="83"/>
      <c r="G17" s="113"/>
      <c r="H17" s="113"/>
      <c r="I17" s="113"/>
    </row>
    <row r="18" spans="1:9" s="42" customFormat="1" ht="13.5">
      <c r="A18" s="539"/>
      <c r="B18" s="543" t="s">
        <v>393</v>
      </c>
      <c r="C18" s="81"/>
      <c r="D18" s="81"/>
      <c r="E18" s="83"/>
      <c r="F18" s="83"/>
      <c r="G18" s="113"/>
      <c r="H18" s="113"/>
      <c r="I18" s="113"/>
    </row>
    <row r="19" spans="1:9" s="42" customFormat="1" ht="13.5">
      <c r="A19" s="81">
        <v>1</v>
      </c>
      <c r="B19" s="805" t="s">
        <v>800</v>
      </c>
      <c r="C19" s="81" t="s">
        <v>1</v>
      </c>
      <c r="D19" s="81">
        <v>1</v>
      </c>
      <c r="E19" s="83">
        <v>350</v>
      </c>
      <c r="F19" s="808">
        <v>1</v>
      </c>
      <c r="G19" s="83">
        <f>E19</f>
        <v>350</v>
      </c>
      <c r="H19" s="83">
        <f aca="true" t="shared" si="1" ref="H19:I22">F19-D19</f>
        <v>0</v>
      </c>
      <c r="I19" s="83">
        <f t="shared" si="1"/>
        <v>0</v>
      </c>
    </row>
    <row r="20" spans="1:9" s="42" customFormat="1" ht="27">
      <c r="A20" s="81">
        <v>2</v>
      </c>
      <c r="B20" s="805" t="s">
        <v>801</v>
      </c>
      <c r="C20" s="81" t="s">
        <v>1</v>
      </c>
      <c r="D20" s="81">
        <v>1</v>
      </c>
      <c r="E20" s="83">
        <v>120</v>
      </c>
      <c r="F20" s="808">
        <v>1</v>
      </c>
      <c r="G20" s="83">
        <f>E20</f>
        <v>120</v>
      </c>
      <c r="H20" s="83">
        <f t="shared" si="1"/>
        <v>0</v>
      </c>
      <c r="I20" s="83">
        <f t="shared" si="1"/>
        <v>0</v>
      </c>
    </row>
    <row r="21" spans="1:9" s="42" customFormat="1" ht="13.5">
      <c r="A21" s="81">
        <v>3</v>
      </c>
      <c r="B21" s="544"/>
      <c r="C21" s="81" t="s">
        <v>1</v>
      </c>
      <c r="D21" s="81"/>
      <c r="E21" s="83"/>
      <c r="F21" s="83"/>
      <c r="G21" s="83"/>
      <c r="H21" s="83">
        <f t="shared" si="1"/>
        <v>0</v>
      </c>
      <c r="I21" s="83">
        <f t="shared" si="1"/>
        <v>0</v>
      </c>
    </row>
    <row r="22" spans="1:9" s="216" customFormat="1" ht="23.25" customHeight="1">
      <c r="A22" s="522">
        <v>3</v>
      </c>
      <c r="B22" s="542" t="s">
        <v>42</v>
      </c>
      <c r="C22" s="523">
        <v>4214</v>
      </c>
      <c r="D22" s="523"/>
      <c r="E22" s="524">
        <f>SUM(E25:E26)</f>
        <v>10197.5</v>
      </c>
      <c r="F22" s="524"/>
      <c r="G22" s="524">
        <f>SUM(G25:G26)</f>
        <v>11147</v>
      </c>
      <c r="H22" s="524">
        <f t="shared" si="1"/>
        <v>0</v>
      </c>
      <c r="I22" s="524">
        <f t="shared" si="1"/>
        <v>949.5</v>
      </c>
    </row>
    <row r="23" spans="1:9" s="42" customFormat="1" ht="13.5">
      <c r="A23" s="217"/>
      <c r="B23" s="525" t="s">
        <v>150</v>
      </c>
      <c r="C23" s="81"/>
      <c r="D23" s="81"/>
      <c r="E23" s="83"/>
      <c r="F23" s="83"/>
      <c r="G23" s="113"/>
      <c r="H23" s="113"/>
      <c r="I23" s="113"/>
    </row>
    <row r="24" spans="1:9" s="42" customFormat="1" ht="13.5">
      <c r="A24" s="539"/>
      <c r="B24" s="543" t="s">
        <v>393</v>
      </c>
      <c r="C24" s="81"/>
      <c r="D24" s="81"/>
      <c r="E24" s="83"/>
      <c r="F24" s="83"/>
      <c r="G24" s="113"/>
      <c r="H24" s="113"/>
      <c r="I24" s="113"/>
    </row>
    <row r="25" spans="1:9" s="42" customFormat="1" ht="13.5">
      <c r="A25" s="81">
        <v>1</v>
      </c>
      <c r="B25" s="544" t="s">
        <v>802</v>
      </c>
      <c r="C25" s="81" t="s">
        <v>1</v>
      </c>
      <c r="D25" s="81">
        <v>1</v>
      </c>
      <c r="E25" s="83">
        <v>5499.7</v>
      </c>
      <c r="F25" s="81">
        <v>1</v>
      </c>
      <c r="G25" s="83">
        <v>5499.7</v>
      </c>
      <c r="H25" s="83">
        <f aca="true" t="shared" si="2" ref="H25:I27">F25-D25</f>
        <v>0</v>
      </c>
      <c r="I25" s="83">
        <f t="shared" si="2"/>
        <v>0</v>
      </c>
    </row>
    <row r="26" spans="1:9" s="42" customFormat="1" ht="13.5">
      <c r="A26" s="81">
        <v>3</v>
      </c>
      <c r="B26" s="544" t="s">
        <v>803</v>
      </c>
      <c r="C26" s="81" t="s">
        <v>1</v>
      </c>
      <c r="D26" s="81">
        <v>1</v>
      </c>
      <c r="E26" s="83">
        <v>4697.8</v>
      </c>
      <c r="F26" s="81">
        <v>1</v>
      </c>
      <c r="G26" s="83">
        <v>5647.3</v>
      </c>
      <c r="H26" s="83">
        <f t="shared" si="2"/>
        <v>0</v>
      </c>
      <c r="I26" s="83">
        <f t="shared" si="2"/>
        <v>949.5</v>
      </c>
    </row>
    <row r="27" spans="1:9" s="216" customFormat="1" ht="23.25" customHeight="1">
      <c r="A27" s="522" t="s">
        <v>315</v>
      </c>
      <c r="B27" s="542" t="s">
        <v>43</v>
      </c>
      <c r="C27" s="523">
        <v>4215</v>
      </c>
      <c r="D27" s="523"/>
      <c r="E27" s="524">
        <f>SUM(E30:E31)</f>
        <v>420</v>
      </c>
      <c r="F27" s="524"/>
      <c r="G27" s="524">
        <f>SUM(G30:G31)</f>
        <v>420</v>
      </c>
      <c r="H27" s="524">
        <f t="shared" si="2"/>
        <v>0</v>
      </c>
      <c r="I27" s="524">
        <f t="shared" si="2"/>
        <v>0</v>
      </c>
    </row>
    <row r="28" spans="1:9" s="42" customFormat="1" ht="13.5">
      <c r="A28" s="217"/>
      <c r="B28" s="525" t="s">
        <v>150</v>
      </c>
      <c r="C28" s="81"/>
      <c r="D28" s="81"/>
      <c r="E28" s="83"/>
      <c r="F28" s="83"/>
      <c r="G28" s="113"/>
      <c r="H28" s="113"/>
      <c r="I28" s="113"/>
    </row>
    <row r="29" spans="1:9" s="42" customFormat="1" ht="13.5">
      <c r="A29" s="539"/>
      <c r="B29" s="543" t="s">
        <v>393</v>
      </c>
      <c r="C29" s="81"/>
      <c r="D29" s="81"/>
      <c r="E29" s="83"/>
      <c r="F29" s="83"/>
      <c r="G29" s="113"/>
      <c r="H29" s="113"/>
      <c r="I29" s="113"/>
    </row>
    <row r="30" spans="1:9" s="42" customFormat="1" ht="27">
      <c r="A30" s="81">
        <v>1</v>
      </c>
      <c r="B30" s="805" t="s">
        <v>804</v>
      </c>
      <c r="C30" s="81" t="s">
        <v>1</v>
      </c>
      <c r="D30" s="81">
        <v>1</v>
      </c>
      <c r="E30" s="83">
        <v>420</v>
      </c>
      <c r="F30" s="81">
        <v>1</v>
      </c>
      <c r="G30" s="83">
        <v>420</v>
      </c>
      <c r="H30" s="83">
        <f aca="true" t="shared" si="3" ref="H30:I32">F30-D30</f>
        <v>0</v>
      </c>
      <c r="I30" s="83">
        <f t="shared" si="3"/>
        <v>0</v>
      </c>
    </row>
    <row r="31" spans="1:9" s="42" customFormat="1" ht="13.5">
      <c r="A31" s="81">
        <v>2</v>
      </c>
      <c r="B31" s="544"/>
      <c r="C31" s="81" t="s">
        <v>1</v>
      </c>
      <c r="D31" s="81"/>
      <c r="E31" s="83"/>
      <c r="F31" s="83"/>
      <c r="G31" s="83"/>
      <c r="H31" s="83">
        <f t="shared" si="3"/>
        <v>0</v>
      </c>
      <c r="I31" s="83">
        <f t="shared" si="3"/>
        <v>0</v>
      </c>
    </row>
    <row r="32" spans="1:9" s="216" customFormat="1" ht="23.25" customHeight="1">
      <c r="A32" s="522" t="s">
        <v>315</v>
      </c>
      <c r="B32" s="542" t="s">
        <v>44</v>
      </c>
      <c r="C32" s="523">
        <v>4216</v>
      </c>
      <c r="D32" s="523"/>
      <c r="E32" s="524">
        <f>SUM(E35:E36)</f>
        <v>5000</v>
      </c>
      <c r="F32" s="524"/>
      <c r="G32" s="524">
        <f>SUM(G35:G36)</f>
        <v>6016.1</v>
      </c>
      <c r="H32" s="524">
        <f t="shared" si="3"/>
        <v>0</v>
      </c>
      <c r="I32" s="524">
        <f t="shared" si="3"/>
        <v>1016.1000000000004</v>
      </c>
    </row>
    <row r="33" spans="1:9" s="42" customFormat="1" ht="13.5">
      <c r="A33" s="217"/>
      <c r="B33" s="525" t="s">
        <v>150</v>
      </c>
      <c r="C33" s="81"/>
      <c r="D33" s="81"/>
      <c r="E33" s="83"/>
      <c r="F33" s="83"/>
      <c r="G33" s="113"/>
      <c r="H33" s="113"/>
      <c r="I33" s="113"/>
    </row>
    <row r="34" spans="1:9" s="42" customFormat="1" ht="13.5">
      <c r="A34" s="539"/>
      <c r="B34" s="543" t="s">
        <v>393</v>
      </c>
      <c r="C34" s="81"/>
      <c r="D34" s="81"/>
      <c r="E34" s="83"/>
      <c r="F34" s="83"/>
      <c r="G34" s="113"/>
      <c r="H34" s="113"/>
      <c r="I34" s="113"/>
    </row>
    <row r="35" spans="1:9" s="42" customFormat="1" ht="27">
      <c r="A35" s="81">
        <v>1</v>
      </c>
      <c r="B35" s="805" t="s">
        <v>805</v>
      </c>
      <c r="C35" s="81" t="s">
        <v>1</v>
      </c>
      <c r="D35" s="81">
        <v>1</v>
      </c>
      <c r="E35" s="83">
        <v>5000</v>
      </c>
      <c r="F35" s="81">
        <v>1</v>
      </c>
      <c r="G35" s="83">
        <v>6016.1</v>
      </c>
      <c r="H35" s="83">
        <f aca="true" t="shared" si="4" ref="H35:I37">F35-D35</f>
        <v>0</v>
      </c>
      <c r="I35" s="83">
        <f t="shared" si="4"/>
        <v>1016.1000000000004</v>
      </c>
    </row>
    <row r="36" spans="1:9" s="42" customFormat="1" ht="13.5">
      <c r="A36" s="81">
        <v>2</v>
      </c>
      <c r="B36" s="544"/>
      <c r="C36" s="81" t="s">
        <v>1</v>
      </c>
      <c r="D36" s="81"/>
      <c r="E36" s="83"/>
      <c r="F36" s="83"/>
      <c r="G36" s="83"/>
      <c r="H36" s="83">
        <f t="shared" si="4"/>
        <v>0</v>
      </c>
      <c r="I36" s="83">
        <f t="shared" si="4"/>
        <v>0</v>
      </c>
    </row>
    <row r="37" spans="1:9" s="216" customFormat="1" ht="23.25" customHeight="1">
      <c r="A37" s="522" t="s">
        <v>315</v>
      </c>
      <c r="B37" s="542" t="s">
        <v>45</v>
      </c>
      <c r="C37" s="523">
        <v>4217</v>
      </c>
      <c r="D37" s="523"/>
      <c r="E37" s="524">
        <f>SUM(E40:E40)</f>
        <v>0</v>
      </c>
      <c r="F37" s="524"/>
      <c r="G37" s="524">
        <f>SUM(G40:G40)</f>
        <v>0</v>
      </c>
      <c r="H37" s="524">
        <f t="shared" si="4"/>
        <v>0</v>
      </c>
      <c r="I37" s="524">
        <f t="shared" si="4"/>
        <v>0</v>
      </c>
    </row>
    <row r="38" spans="1:9" s="42" customFormat="1" ht="13.5">
      <c r="A38" s="217"/>
      <c r="B38" s="525" t="s">
        <v>150</v>
      </c>
      <c r="C38" s="81"/>
      <c r="D38" s="81"/>
      <c r="E38" s="83"/>
      <c r="F38" s="83"/>
      <c r="G38" s="113"/>
      <c r="H38" s="113"/>
      <c r="I38" s="113"/>
    </row>
    <row r="39" spans="1:9" s="42" customFormat="1" ht="13.5">
      <c r="A39" s="539"/>
      <c r="B39" s="543" t="s">
        <v>393</v>
      </c>
      <c r="C39" s="81"/>
      <c r="D39" s="81"/>
      <c r="E39" s="83"/>
      <c r="F39" s="83"/>
      <c r="G39" s="113"/>
      <c r="H39" s="113"/>
      <c r="I39" s="113"/>
    </row>
    <row r="40" spans="1:9" s="42" customFormat="1" ht="13.5">
      <c r="A40" s="81">
        <v>1</v>
      </c>
      <c r="B40" s="543"/>
      <c r="C40" s="81" t="s">
        <v>1</v>
      </c>
      <c r="D40" s="81"/>
      <c r="E40" s="83"/>
      <c r="F40" s="83"/>
      <c r="G40" s="83"/>
      <c r="H40" s="83">
        <f>F40-D40</f>
        <v>0</v>
      </c>
      <c r="I40" s="83">
        <f>G40-E40</f>
        <v>0</v>
      </c>
    </row>
    <row r="41" spans="1:9" s="216" customFormat="1" ht="23.25" customHeight="1">
      <c r="A41" s="522" t="s">
        <v>315</v>
      </c>
      <c r="B41" s="542" t="s">
        <v>48</v>
      </c>
      <c r="C41" s="523">
        <v>4231</v>
      </c>
      <c r="D41" s="523"/>
      <c r="E41" s="524">
        <f>SUM(E44:E44)</f>
        <v>350</v>
      </c>
      <c r="F41" s="524"/>
      <c r="G41" s="524">
        <f>SUM(G44:G44)</f>
        <v>350</v>
      </c>
      <c r="H41" s="524">
        <f>F41-D41</f>
        <v>0</v>
      </c>
      <c r="I41" s="524">
        <f>G41-E41</f>
        <v>0</v>
      </c>
    </row>
    <row r="42" spans="1:9" s="42" customFormat="1" ht="13.5">
      <c r="A42" s="217"/>
      <c r="B42" s="525" t="s">
        <v>150</v>
      </c>
      <c r="C42" s="81"/>
      <c r="D42" s="81"/>
      <c r="E42" s="83"/>
      <c r="F42" s="83"/>
      <c r="G42" s="113"/>
      <c r="H42" s="113"/>
      <c r="I42" s="113"/>
    </row>
    <row r="43" spans="1:9" s="42" customFormat="1" ht="13.5">
      <c r="A43" s="539"/>
      <c r="B43" s="543" t="s">
        <v>393</v>
      </c>
      <c r="C43" s="81"/>
      <c r="D43" s="81"/>
      <c r="E43" s="83"/>
      <c r="F43" s="83"/>
      <c r="G43" s="113"/>
      <c r="H43" s="113"/>
      <c r="I43" s="113"/>
    </row>
    <row r="44" spans="1:9" s="42" customFormat="1" ht="13.5">
      <c r="A44" s="81">
        <v>1</v>
      </c>
      <c r="B44" s="544" t="s">
        <v>872</v>
      </c>
      <c r="C44" s="81" t="s">
        <v>1</v>
      </c>
      <c r="D44" s="81">
        <v>1</v>
      </c>
      <c r="E44" s="83">
        <v>350</v>
      </c>
      <c r="F44" s="808">
        <v>1</v>
      </c>
      <c r="G44" s="83">
        <v>350</v>
      </c>
      <c r="H44" s="83">
        <f>F44-D44</f>
        <v>0</v>
      </c>
      <c r="I44" s="83">
        <f>G44-E44</f>
        <v>0</v>
      </c>
    </row>
    <row r="45" spans="1:9" s="42" customFormat="1" ht="13.5">
      <c r="A45" s="81"/>
      <c r="B45" s="544"/>
      <c r="C45" s="81"/>
      <c r="D45" s="81"/>
      <c r="E45" s="83"/>
      <c r="F45" s="808"/>
      <c r="G45" s="83"/>
      <c r="H45" s="83"/>
      <c r="I45" s="83"/>
    </row>
    <row r="46" spans="1:9" s="216" customFormat="1" ht="23.25" customHeight="1">
      <c r="A46" s="522" t="s">
        <v>315</v>
      </c>
      <c r="B46" s="542" t="s">
        <v>49</v>
      </c>
      <c r="C46" s="523">
        <v>4232</v>
      </c>
      <c r="D46" s="523"/>
      <c r="E46" s="524">
        <f>SUM(E49:E50)</f>
        <v>6500</v>
      </c>
      <c r="F46" s="524"/>
      <c r="G46" s="524">
        <f>SUM(G49:G50)</f>
        <v>6500</v>
      </c>
      <c r="H46" s="524">
        <f>F46-D46</f>
        <v>0</v>
      </c>
      <c r="I46" s="524">
        <f>G46-E46</f>
        <v>0</v>
      </c>
    </row>
    <row r="47" spans="1:9" s="42" customFormat="1" ht="13.5">
      <c r="A47" s="217"/>
      <c r="B47" s="525" t="s">
        <v>150</v>
      </c>
      <c r="C47" s="81"/>
      <c r="D47" s="81"/>
      <c r="E47" s="83"/>
      <c r="F47" s="83"/>
      <c r="G47" s="113"/>
      <c r="H47" s="113"/>
      <c r="I47" s="113"/>
    </row>
    <row r="48" spans="1:9" s="42" customFormat="1" ht="13.5">
      <c r="A48" s="539"/>
      <c r="B48" s="543" t="s">
        <v>393</v>
      </c>
      <c r="C48" s="81"/>
      <c r="D48" s="81"/>
      <c r="E48" s="83"/>
      <c r="F48" s="83"/>
      <c r="G48" s="113"/>
      <c r="H48" s="113"/>
      <c r="I48" s="113"/>
    </row>
    <row r="49" spans="1:9" s="42" customFormat="1" ht="40.5">
      <c r="A49" s="81">
        <v>1</v>
      </c>
      <c r="B49" s="757" t="s">
        <v>806</v>
      </c>
      <c r="C49" s="81" t="s">
        <v>1</v>
      </c>
      <c r="D49" s="81">
        <v>1</v>
      </c>
      <c r="E49" s="83">
        <v>5500</v>
      </c>
      <c r="F49" s="808">
        <v>1</v>
      </c>
      <c r="G49" s="83">
        <f>E49</f>
        <v>5500</v>
      </c>
      <c r="H49" s="83">
        <f aca="true" t="shared" si="5" ref="H49:I54">F49-D49</f>
        <v>0</v>
      </c>
      <c r="I49" s="83">
        <f t="shared" si="5"/>
        <v>0</v>
      </c>
    </row>
    <row r="50" spans="1:9" s="42" customFormat="1" ht="27">
      <c r="A50" s="81">
        <v>2</v>
      </c>
      <c r="B50" s="757" t="s">
        <v>873</v>
      </c>
      <c r="C50" s="81" t="s">
        <v>1</v>
      </c>
      <c r="D50" s="81">
        <v>1</v>
      </c>
      <c r="E50" s="83">
        <v>1000</v>
      </c>
      <c r="F50" s="808">
        <v>1</v>
      </c>
      <c r="G50" s="83">
        <v>1000</v>
      </c>
      <c r="H50" s="83">
        <f t="shared" si="5"/>
        <v>0</v>
      </c>
      <c r="I50" s="83">
        <f t="shared" si="5"/>
        <v>0</v>
      </c>
    </row>
    <row r="51" spans="1:9" s="42" customFormat="1" ht="45.75" customHeight="1">
      <c r="A51" s="522" t="s">
        <v>315</v>
      </c>
      <c r="B51" s="806" t="s">
        <v>807</v>
      </c>
      <c r="C51" s="523">
        <v>4233</v>
      </c>
      <c r="D51" s="523"/>
      <c r="E51" s="524">
        <f>SUM(E53:E53)</f>
        <v>0</v>
      </c>
      <c r="F51" s="524"/>
      <c r="G51" s="524">
        <f>SUM(G53:G53)</f>
        <v>0</v>
      </c>
      <c r="H51" s="524">
        <f>F51-D51</f>
        <v>0</v>
      </c>
      <c r="I51" s="524">
        <f>G53-E53</f>
        <v>0</v>
      </c>
    </row>
    <row r="52" spans="1:9" s="42" customFormat="1" ht="12" customHeight="1">
      <c r="A52" s="81"/>
      <c r="B52" s="544"/>
      <c r="C52" s="81"/>
      <c r="D52" s="81"/>
      <c r="E52" s="83"/>
      <c r="F52" s="83"/>
      <c r="G52" s="83"/>
      <c r="H52" s="83"/>
      <c r="I52" s="83"/>
    </row>
    <row r="53" spans="1:9" s="42" customFormat="1" ht="26.25" customHeight="1">
      <c r="A53" s="81"/>
      <c r="B53" s="805"/>
      <c r="C53" s="81" t="s">
        <v>1</v>
      </c>
      <c r="D53" s="81"/>
      <c r="E53" s="83"/>
      <c r="F53" s="83"/>
      <c r="G53" s="83"/>
      <c r="H53" s="83">
        <f>F53-D53</f>
        <v>0</v>
      </c>
      <c r="I53" s="83">
        <f>G53-E53</f>
        <v>0</v>
      </c>
    </row>
    <row r="54" spans="1:9" s="216" customFormat="1" ht="23.25" customHeight="1">
      <c r="A54" s="522" t="s">
        <v>315</v>
      </c>
      <c r="B54" s="542" t="s">
        <v>50</v>
      </c>
      <c r="C54" s="523">
        <v>4234</v>
      </c>
      <c r="D54" s="523"/>
      <c r="E54" s="524">
        <f>SUM(E57:E58)</f>
        <v>100</v>
      </c>
      <c r="F54" s="524"/>
      <c r="G54" s="524">
        <f>SUM(G57:G58)</f>
        <v>100</v>
      </c>
      <c r="H54" s="524">
        <f t="shared" si="5"/>
        <v>0</v>
      </c>
      <c r="I54" s="524">
        <f t="shared" si="5"/>
        <v>0</v>
      </c>
    </row>
    <row r="55" spans="1:9" s="42" customFormat="1" ht="13.5">
      <c r="A55" s="217"/>
      <c r="B55" s="525" t="s">
        <v>150</v>
      </c>
      <c r="C55" s="81"/>
      <c r="D55" s="81"/>
      <c r="E55" s="83"/>
      <c r="F55" s="83"/>
      <c r="G55" s="113"/>
      <c r="H55" s="113"/>
      <c r="I55" s="113"/>
    </row>
    <row r="56" spans="1:9" s="42" customFormat="1" ht="13.5">
      <c r="A56" s="539"/>
      <c r="B56" s="543" t="s">
        <v>393</v>
      </c>
      <c r="C56" s="81"/>
      <c r="D56" s="81"/>
      <c r="E56" s="83"/>
      <c r="F56" s="83"/>
      <c r="G56" s="113"/>
      <c r="H56" s="113"/>
      <c r="I56" s="113"/>
    </row>
    <row r="57" spans="1:9" ht="27">
      <c r="A57" s="72"/>
      <c r="B57" s="805" t="s">
        <v>808</v>
      </c>
      <c r="C57" s="81" t="s">
        <v>1</v>
      </c>
      <c r="D57" s="81">
        <v>1</v>
      </c>
      <c r="E57" s="83">
        <v>100</v>
      </c>
      <c r="F57" s="81">
        <v>1</v>
      </c>
      <c r="G57" s="83">
        <v>100</v>
      </c>
      <c r="H57" s="83">
        <f>F57-D57</f>
        <v>0</v>
      </c>
      <c r="I57" s="83">
        <f>G57-E57</f>
        <v>0</v>
      </c>
    </row>
    <row r="58" spans="1:9" ht="13.5">
      <c r="A58" s="72"/>
      <c r="B58" s="805"/>
      <c r="C58" s="81"/>
      <c r="D58" s="81"/>
      <c r="E58" s="807"/>
      <c r="F58" s="808"/>
      <c r="G58" s="83"/>
      <c r="H58" s="83"/>
      <c r="I58" s="83"/>
    </row>
    <row r="59" spans="1:9" ht="14.25">
      <c r="A59" s="542">
        <v>10</v>
      </c>
      <c r="B59" s="542" t="s">
        <v>809</v>
      </c>
      <c r="C59" s="809">
        <v>4237</v>
      </c>
      <c r="D59" s="806"/>
      <c r="E59" s="810">
        <f>SUM(E62)</f>
        <v>300</v>
      </c>
      <c r="F59" s="810"/>
      <c r="G59" s="810">
        <f>SUM(G62)</f>
        <v>300</v>
      </c>
      <c r="H59" s="811"/>
      <c r="I59" s="810">
        <f>G59-E59</f>
        <v>0</v>
      </c>
    </row>
    <row r="60" spans="1:9" ht="13.5">
      <c r="A60" s="812"/>
      <c r="B60" s="813" t="s">
        <v>150</v>
      </c>
      <c r="C60" s="814"/>
      <c r="D60" s="618"/>
      <c r="E60" s="815"/>
      <c r="F60" s="815"/>
      <c r="G60" s="446"/>
      <c r="H60" s="816"/>
      <c r="I60" s="446"/>
    </row>
    <row r="61" spans="1:9" ht="13.5">
      <c r="A61" s="817"/>
      <c r="B61" s="818" t="s">
        <v>393</v>
      </c>
      <c r="C61" s="814"/>
      <c r="D61" s="618"/>
      <c r="E61" s="815"/>
      <c r="F61" s="815"/>
      <c r="G61" s="446"/>
      <c r="H61" s="816"/>
      <c r="I61" s="446"/>
    </row>
    <row r="62" spans="1:9" ht="13.5">
      <c r="A62" s="618">
        <v>1</v>
      </c>
      <c r="B62" s="819" t="s">
        <v>810</v>
      </c>
      <c r="C62" s="814" t="s">
        <v>1</v>
      </c>
      <c r="D62" s="618">
        <v>1</v>
      </c>
      <c r="E62" s="815">
        <v>300</v>
      </c>
      <c r="F62" s="815">
        <v>1</v>
      </c>
      <c r="G62" s="815">
        <v>300</v>
      </c>
      <c r="H62" s="820">
        <f>F62-D62</f>
        <v>0</v>
      </c>
      <c r="I62" s="815">
        <f>G62-E62</f>
        <v>0</v>
      </c>
    </row>
    <row r="63" spans="1:9" ht="14.25">
      <c r="A63" s="542">
        <v>11</v>
      </c>
      <c r="B63" s="542" t="s">
        <v>54</v>
      </c>
      <c r="C63" s="809">
        <v>4239</v>
      </c>
      <c r="D63" s="806"/>
      <c r="E63" s="810">
        <f>SUM(E66:E67)</f>
        <v>1000</v>
      </c>
      <c r="F63" s="810"/>
      <c r="G63" s="810">
        <f>SUM(G66:G67)</f>
        <v>1000</v>
      </c>
      <c r="H63" s="811">
        <f>F63-D63</f>
        <v>0</v>
      </c>
      <c r="I63" s="810">
        <f>G63-E63</f>
        <v>0</v>
      </c>
    </row>
    <row r="64" spans="1:9" ht="14.25">
      <c r="A64" s="812"/>
      <c r="B64" s="813" t="s">
        <v>150</v>
      </c>
      <c r="C64" s="814"/>
      <c r="D64" s="618"/>
      <c r="E64" s="815"/>
      <c r="F64" s="815"/>
      <c r="G64" s="446"/>
      <c r="H64" s="821"/>
      <c r="I64" s="446"/>
    </row>
    <row r="65" spans="1:9" ht="14.25">
      <c r="A65" s="817"/>
      <c r="B65" s="818" t="s">
        <v>393</v>
      </c>
      <c r="C65" s="814"/>
      <c r="D65" s="618"/>
      <c r="E65" s="815"/>
      <c r="F65" s="815"/>
      <c r="G65" s="446"/>
      <c r="H65" s="821"/>
      <c r="I65" s="446"/>
    </row>
    <row r="66" spans="1:9" ht="27">
      <c r="A66" s="72">
        <v>3</v>
      </c>
      <c r="B66" s="11" t="s">
        <v>811</v>
      </c>
      <c r="C66" s="749" t="s">
        <v>1</v>
      </c>
      <c r="D66" s="749">
        <v>1</v>
      </c>
      <c r="E66" s="822">
        <v>1000</v>
      </c>
      <c r="F66" s="749">
        <v>1</v>
      </c>
      <c r="G66" s="822">
        <f>E66</f>
        <v>1000</v>
      </c>
      <c r="H66" s="749">
        <v>0</v>
      </c>
      <c r="I66" s="822">
        <f>G66-E66</f>
        <v>0</v>
      </c>
    </row>
    <row r="67" spans="1:9" ht="13.5">
      <c r="A67" s="72">
        <v>5</v>
      </c>
      <c r="B67" s="11"/>
      <c r="C67" s="749" t="s">
        <v>1</v>
      </c>
      <c r="D67" s="749"/>
      <c r="E67" s="822"/>
      <c r="F67" s="749"/>
      <c r="G67" s="822"/>
      <c r="H67" s="749">
        <v>0</v>
      </c>
      <c r="I67" s="822"/>
    </row>
    <row r="68" spans="1:9" ht="14.25">
      <c r="A68" s="542">
        <v>12</v>
      </c>
      <c r="B68" s="542" t="s">
        <v>55</v>
      </c>
      <c r="C68" s="809">
        <v>4241</v>
      </c>
      <c r="D68" s="806"/>
      <c r="E68" s="810">
        <f>SUM(E71)</f>
        <v>100</v>
      </c>
      <c r="F68" s="810"/>
      <c r="G68" s="810">
        <f>SUM(G71)</f>
        <v>100</v>
      </c>
      <c r="H68" s="811">
        <f>F68-D68</f>
        <v>0</v>
      </c>
      <c r="I68" s="810">
        <f>G68-E68</f>
        <v>0</v>
      </c>
    </row>
    <row r="69" spans="1:9" ht="14.25">
      <c r="A69" s="812"/>
      <c r="B69" s="813" t="s">
        <v>150</v>
      </c>
      <c r="C69" s="814"/>
      <c r="D69" s="618"/>
      <c r="E69" s="815"/>
      <c r="F69" s="815"/>
      <c r="G69" s="446"/>
      <c r="H69" s="821">
        <f>F69-D69</f>
        <v>0</v>
      </c>
      <c r="I69" s="446"/>
    </row>
    <row r="70" spans="1:9" ht="14.25">
      <c r="A70" s="817"/>
      <c r="B70" s="818" t="s">
        <v>393</v>
      </c>
      <c r="C70" s="814"/>
      <c r="D70" s="618"/>
      <c r="E70" s="815"/>
      <c r="F70" s="815"/>
      <c r="G70" s="446"/>
      <c r="H70" s="821">
        <f>F70-D70</f>
        <v>0</v>
      </c>
      <c r="I70" s="446"/>
    </row>
    <row r="71" spans="1:9" ht="13.5">
      <c r="A71" s="618">
        <v>1</v>
      </c>
      <c r="B71" s="819" t="s">
        <v>812</v>
      </c>
      <c r="C71" s="814" t="s">
        <v>1</v>
      </c>
      <c r="D71" s="749">
        <v>1</v>
      </c>
      <c r="E71" s="822">
        <v>100</v>
      </c>
      <c r="F71" s="749">
        <v>1</v>
      </c>
      <c r="G71" s="822">
        <v>100</v>
      </c>
      <c r="H71" s="749">
        <v>0</v>
      </c>
      <c r="I71" s="749">
        <v>0</v>
      </c>
    </row>
    <row r="72" spans="1:9" ht="28.5">
      <c r="A72" s="542">
        <v>13</v>
      </c>
      <c r="B72" s="823" t="s">
        <v>57</v>
      </c>
      <c r="C72" s="809">
        <v>4252</v>
      </c>
      <c r="D72" s="806"/>
      <c r="E72" s="810">
        <f>SUM(E75:E77)</f>
        <v>2907</v>
      </c>
      <c r="F72" s="810"/>
      <c r="G72" s="810">
        <f>SUM(G75:G77)</f>
        <v>2907</v>
      </c>
      <c r="H72" s="811">
        <f>F72-D72</f>
        <v>0</v>
      </c>
      <c r="I72" s="810">
        <f>G72-E72</f>
        <v>0</v>
      </c>
    </row>
    <row r="73" spans="1:9" ht="14.25">
      <c r="A73" s="812"/>
      <c r="B73" s="813" t="s">
        <v>150</v>
      </c>
      <c r="C73" s="814"/>
      <c r="D73" s="618"/>
      <c r="E73" s="815"/>
      <c r="F73" s="815"/>
      <c r="G73" s="446"/>
      <c r="H73" s="821"/>
      <c r="I73" s="446"/>
    </row>
    <row r="74" spans="1:9" ht="14.25">
      <c r="A74" s="817"/>
      <c r="B74" s="818" t="s">
        <v>393</v>
      </c>
      <c r="C74" s="814"/>
      <c r="D74" s="618"/>
      <c r="E74" s="815"/>
      <c r="F74" s="815"/>
      <c r="G74" s="446"/>
      <c r="H74" s="821"/>
      <c r="I74" s="446"/>
    </row>
    <row r="75" spans="1:9" ht="13.5">
      <c r="A75" s="72">
        <v>1</v>
      </c>
      <c r="B75" s="11" t="s">
        <v>874</v>
      </c>
      <c r="C75" s="749" t="s">
        <v>1</v>
      </c>
      <c r="D75" s="749">
        <v>1</v>
      </c>
      <c r="E75" s="822">
        <v>300</v>
      </c>
      <c r="F75" s="749">
        <v>1</v>
      </c>
      <c r="G75" s="822">
        <v>300</v>
      </c>
      <c r="H75" s="749">
        <v>0</v>
      </c>
      <c r="I75" s="822">
        <f>G75-E75</f>
        <v>0</v>
      </c>
    </row>
    <row r="76" spans="1:9" ht="13.5">
      <c r="A76" s="72">
        <v>2</v>
      </c>
      <c r="B76" s="11" t="s">
        <v>813</v>
      </c>
      <c r="C76" s="749" t="s">
        <v>1</v>
      </c>
      <c r="D76" s="749">
        <v>1</v>
      </c>
      <c r="E76" s="822">
        <v>2607</v>
      </c>
      <c r="F76" s="749">
        <v>1</v>
      </c>
      <c r="G76" s="822">
        <v>2607</v>
      </c>
      <c r="H76" s="749">
        <v>0</v>
      </c>
      <c r="I76" s="822">
        <f>G76-E76</f>
        <v>0</v>
      </c>
    </row>
    <row r="77" spans="1:9" ht="13.5">
      <c r="A77" s="72">
        <v>3</v>
      </c>
      <c r="B77" s="11"/>
      <c r="C77" s="749" t="s">
        <v>1</v>
      </c>
      <c r="D77" s="749"/>
      <c r="E77" s="822"/>
      <c r="F77" s="749"/>
      <c r="G77" s="822"/>
      <c r="H77" s="749">
        <v>0</v>
      </c>
      <c r="I77" s="822">
        <f>G77-E77</f>
        <v>0</v>
      </c>
    </row>
    <row r="78" spans="1:9" ht="14.25">
      <c r="A78" s="542">
        <v>14</v>
      </c>
      <c r="B78" s="823" t="s">
        <v>60</v>
      </c>
      <c r="C78" s="809">
        <v>4261</v>
      </c>
      <c r="D78" s="806"/>
      <c r="E78" s="810">
        <f>SUM(E81:E127)</f>
        <v>3288.1999999999994</v>
      </c>
      <c r="F78" s="810"/>
      <c r="G78" s="810">
        <f>SUM(G81:G127)</f>
        <v>3288.1999999999994</v>
      </c>
      <c r="H78" s="811">
        <f>F78-D78</f>
        <v>0</v>
      </c>
      <c r="I78" s="810">
        <f>G78-E78</f>
        <v>0</v>
      </c>
    </row>
    <row r="79" spans="1:9" ht="14.25">
      <c r="A79" s="812"/>
      <c r="B79" s="813" t="s">
        <v>150</v>
      </c>
      <c r="C79" s="814"/>
      <c r="D79" s="618"/>
      <c r="E79" s="815"/>
      <c r="F79" s="815"/>
      <c r="G79" s="446"/>
      <c r="H79" s="821"/>
      <c r="I79" s="446"/>
    </row>
    <row r="80" spans="1:9" ht="14.25">
      <c r="A80" s="817"/>
      <c r="B80" s="818" t="s">
        <v>393</v>
      </c>
      <c r="C80" s="814"/>
      <c r="D80" s="618"/>
      <c r="E80" s="815"/>
      <c r="F80" s="815"/>
      <c r="G80" s="446"/>
      <c r="H80" s="821"/>
      <c r="I80" s="446"/>
    </row>
    <row r="81" spans="1:9" ht="13.5">
      <c r="A81" s="72">
        <v>1</v>
      </c>
      <c r="B81" s="109" t="s">
        <v>849</v>
      </c>
      <c r="C81" s="749" t="s">
        <v>1</v>
      </c>
      <c r="D81" s="111">
        <v>80</v>
      </c>
      <c r="E81" s="112">
        <v>320</v>
      </c>
      <c r="F81" s="829">
        <v>80</v>
      </c>
      <c r="G81" s="822">
        <f>E81</f>
        <v>320</v>
      </c>
      <c r="H81" s="824">
        <f>F81-D81</f>
        <v>0</v>
      </c>
      <c r="I81" s="822">
        <f>G81-E81</f>
        <v>0</v>
      </c>
    </row>
    <row r="82" spans="1:9" ht="13.5">
      <c r="A82" s="72">
        <v>2</v>
      </c>
      <c r="B82" s="109" t="s">
        <v>849</v>
      </c>
      <c r="C82" s="749" t="s">
        <v>1</v>
      </c>
      <c r="D82" s="111">
        <v>5</v>
      </c>
      <c r="E82" s="112">
        <v>45</v>
      </c>
      <c r="F82" s="114">
        <v>5</v>
      </c>
      <c r="G82" s="822">
        <f aca="true" t="shared" si="6" ref="G82:G126">E82</f>
        <v>45</v>
      </c>
      <c r="H82" s="824">
        <f aca="true" t="shared" si="7" ref="H82:I127">F82-D82</f>
        <v>0</v>
      </c>
      <c r="I82" s="822">
        <f t="shared" si="7"/>
        <v>0</v>
      </c>
    </row>
    <row r="83" spans="1:9" ht="13.5">
      <c r="A83" s="72">
        <v>3</v>
      </c>
      <c r="B83" s="109" t="s">
        <v>849</v>
      </c>
      <c r="C83" s="749" t="s">
        <v>1</v>
      </c>
      <c r="D83" s="111">
        <v>5</v>
      </c>
      <c r="E83" s="112">
        <v>195</v>
      </c>
      <c r="F83" s="114">
        <v>5</v>
      </c>
      <c r="G83" s="822">
        <f t="shared" si="6"/>
        <v>195</v>
      </c>
      <c r="H83" s="824">
        <f t="shared" si="7"/>
        <v>0</v>
      </c>
      <c r="I83" s="822">
        <f t="shared" si="7"/>
        <v>0</v>
      </c>
    </row>
    <row r="84" spans="1:9" ht="13.5">
      <c r="A84" s="72">
        <v>4</v>
      </c>
      <c r="B84" s="109" t="s">
        <v>849</v>
      </c>
      <c r="C84" s="749" t="s">
        <v>1</v>
      </c>
      <c r="D84" s="111">
        <v>4</v>
      </c>
      <c r="E84" s="112">
        <v>68</v>
      </c>
      <c r="F84" s="114">
        <v>4</v>
      </c>
      <c r="G84" s="822">
        <f t="shared" si="6"/>
        <v>68</v>
      </c>
      <c r="H84" s="824">
        <f t="shared" si="7"/>
        <v>0</v>
      </c>
      <c r="I84" s="822">
        <f t="shared" si="7"/>
        <v>0</v>
      </c>
    </row>
    <row r="85" spans="1:9" ht="13.5">
      <c r="A85" s="72">
        <v>5</v>
      </c>
      <c r="B85" s="109" t="s">
        <v>840</v>
      </c>
      <c r="C85" s="749" t="s">
        <v>1</v>
      </c>
      <c r="D85" s="111">
        <v>100</v>
      </c>
      <c r="E85" s="112">
        <v>16</v>
      </c>
      <c r="F85" s="114">
        <v>100</v>
      </c>
      <c r="G85" s="822">
        <f t="shared" si="6"/>
        <v>16</v>
      </c>
      <c r="H85" s="824">
        <f t="shared" si="7"/>
        <v>0</v>
      </c>
      <c r="I85" s="822">
        <f t="shared" si="7"/>
        <v>0</v>
      </c>
    </row>
    <row r="86" spans="1:9" ht="27">
      <c r="A86" s="72">
        <v>6</v>
      </c>
      <c r="B86" s="11" t="s">
        <v>841</v>
      </c>
      <c r="C86" s="749" t="s">
        <v>1</v>
      </c>
      <c r="D86" s="111">
        <v>11</v>
      </c>
      <c r="E86" s="112">
        <v>1.1</v>
      </c>
      <c r="F86" s="114">
        <v>11</v>
      </c>
      <c r="G86" s="822">
        <f t="shared" si="6"/>
        <v>1.1</v>
      </c>
      <c r="H86" s="824">
        <f t="shared" si="7"/>
        <v>0</v>
      </c>
      <c r="I86" s="822">
        <f t="shared" si="7"/>
        <v>0</v>
      </c>
    </row>
    <row r="87" spans="1:9" ht="13.5">
      <c r="A87" s="72">
        <v>7</v>
      </c>
      <c r="B87" s="109" t="s">
        <v>847</v>
      </c>
      <c r="C87" s="749" t="s">
        <v>1</v>
      </c>
      <c r="D87" s="111">
        <v>100</v>
      </c>
      <c r="E87" s="112">
        <v>15</v>
      </c>
      <c r="F87" s="114">
        <v>100</v>
      </c>
      <c r="G87" s="822">
        <f t="shared" si="6"/>
        <v>15</v>
      </c>
      <c r="H87" s="824">
        <f t="shared" si="7"/>
        <v>0</v>
      </c>
      <c r="I87" s="822">
        <f t="shared" si="7"/>
        <v>0</v>
      </c>
    </row>
    <row r="88" spans="1:9" ht="13.5">
      <c r="A88" s="72">
        <v>8</v>
      </c>
      <c r="B88" s="109" t="s">
        <v>827</v>
      </c>
      <c r="C88" s="749" t="s">
        <v>1</v>
      </c>
      <c r="D88" s="111">
        <v>500</v>
      </c>
      <c r="E88" s="112">
        <v>5</v>
      </c>
      <c r="F88" s="114">
        <v>500</v>
      </c>
      <c r="G88" s="822">
        <f t="shared" si="6"/>
        <v>5</v>
      </c>
      <c r="H88" s="824">
        <f t="shared" si="7"/>
        <v>0</v>
      </c>
      <c r="I88" s="822">
        <f t="shared" si="7"/>
        <v>0</v>
      </c>
    </row>
    <row r="89" spans="1:9" ht="13.5">
      <c r="A89" s="72">
        <v>9</v>
      </c>
      <c r="B89" s="109" t="s">
        <v>820</v>
      </c>
      <c r="C89" s="749" t="s">
        <v>1</v>
      </c>
      <c r="D89" s="111">
        <v>10</v>
      </c>
      <c r="E89" s="112">
        <v>18</v>
      </c>
      <c r="F89" s="114">
        <v>10</v>
      </c>
      <c r="G89" s="822">
        <f t="shared" si="6"/>
        <v>18</v>
      </c>
      <c r="H89" s="824">
        <f t="shared" si="7"/>
        <v>0</v>
      </c>
      <c r="I89" s="822">
        <f t="shared" si="7"/>
        <v>0</v>
      </c>
    </row>
    <row r="90" spans="1:9" ht="13.5">
      <c r="A90" s="72">
        <v>10</v>
      </c>
      <c r="B90" s="109" t="s">
        <v>849</v>
      </c>
      <c r="C90" s="749" t="s">
        <v>1</v>
      </c>
      <c r="D90" s="111">
        <v>50</v>
      </c>
      <c r="E90" s="112">
        <v>375</v>
      </c>
      <c r="F90" s="114">
        <v>50</v>
      </c>
      <c r="G90" s="822">
        <f t="shared" si="6"/>
        <v>375</v>
      </c>
      <c r="H90" s="824">
        <f t="shared" si="7"/>
        <v>0</v>
      </c>
      <c r="I90" s="822">
        <f t="shared" si="7"/>
        <v>0</v>
      </c>
    </row>
    <row r="91" spans="1:9" ht="13.5">
      <c r="A91" s="72">
        <v>11</v>
      </c>
      <c r="B91" s="109" t="s">
        <v>849</v>
      </c>
      <c r="C91" s="749" t="s">
        <v>1</v>
      </c>
      <c r="D91" s="111">
        <v>5</v>
      </c>
      <c r="E91" s="112">
        <v>75</v>
      </c>
      <c r="F91" s="114">
        <v>5</v>
      </c>
      <c r="G91" s="822">
        <f t="shared" si="6"/>
        <v>75</v>
      </c>
      <c r="H91" s="824">
        <f t="shared" si="7"/>
        <v>0</v>
      </c>
      <c r="I91" s="822">
        <f t="shared" si="7"/>
        <v>0</v>
      </c>
    </row>
    <row r="92" spans="1:9" ht="13.5">
      <c r="A92" s="72">
        <v>12</v>
      </c>
      <c r="B92" s="109" t="s">
        <v>819</v>
      </c>
      <c r="C92" s="749" t="s">
        <v>1</v>
      </c>
      <c r="D92" s="111">
        <v>500</v>
      </c>
      <c r="E92" s="112">
        <v>40</v>
      </c>
      <c r="F92" s="114">
        <v>500</v>
      </c>
      <c r="G92" s="822">
        <f t="shared" si="6"/>
        <v>40</v>
      </c>
      <c r="H92" s="824">
        <f t="shared" si="7"/>
        <v>0</v>
      </c>
      <c r="I92" s="822">
        <f t="shared" si="7"/>
        <v>0</v>
      </c>
    </row>
    <row r="93" spans="1:9" ht="13.5">
      <c r="A93" s="72">
        <v>13</v>
      </c>
      <c r="B93" s="109" t="s">
        <v>838</v>
      </c>
      <c r="C93" s="749" t="s">
        <v>1</v>
      </c>
      <c r="D93" s="111">
        <v>150</v>
      </c>
      <c r="E93" s="112">
        <v>6</v>
      </c>
      <c r="F93" s="114">
        <v>150</v>
      </c>
      <c r="G93" s="822">
        <f t="shared" si="6"/>
        <v>6</v>
      </c>
      <c r="H93" s="824">
        <f t="shared" si="7"/>
        <v>0</v>
      </c>
      <c r="I93" s="822">
        <f t="shared" si="7"/>
        <v>0</v>
      </c>
    </row>
    <row r="94" spans="1:9" ht="13.5">
      <c r="A94" s="72">
        <v>14</v>
      </c>
      <c r="B94" s="109" t="s">
        <v>817</v>
      </c>
      <c r="C94" s="749" t="s">
        <v>1</v>
      </c>
      <c r="D94" s="111">
        <v>50</v>
      </c>
      <c r="E94" s="112">
        <v>5</v>
      </c>
      <c r="F94" s="114">
        <v>50</v>
      </c>
      <c r="G94" s="822">
        <f t="shared" si="6"/>
        <v>5</v>
      </c>
      <c r="H94" s="824">
        <f t="shared" si="7"/>
        <v>0</v>
      </c>
      <c r="I94" s="822">
        <f t="shared" si="7"/>
        <v>0</v>
      </c>
    </row>
    <row r="95" spans="1:9" ht="13.5">
      <c r="A95" s="72">
        <v>15</v>
      </c>
      <c r="B95" s="109" t="s">
        <v>829</v>
      </c>
      <c r="C95" s="749" t="s">
        <v>1</v>
      </c>
      <c r="D95" s="111">
        <v>2000</v>
      </c>
      <c r="E95" s="112">
        <v>30</v>
      </c>
      <c r="F95" s="114">
        <v>2000</v>
      </c>
      <c r="G95" s="822">
        <f t="shared" si="6"/>
        <v>30</v>
      </c>
      <c r="H95" s="824">
        <f t="shared" si="7"/>
        <v>0</v>
      </c>
      <c r="I95" s="822">
        <f t="shared" si="7"/>
        <v>0</v>
      </c>
    </row>
    <row r="96" spans="1:9" ht="13.5">
      <c r="A96" s="72">
        <v>16</v>
      </c>
      <c r="B96" s="109" t="s">
        <v>829</v>
      </c>
      <c r="C96" s="749" t="s">
        <v>1</v>
      </c>
      <c r="D96" s="111">
        <v>2000</v>
      </c>
      <c r="E96" s="112">
        <v>60</v>
      </c>
      <c r="F96" s="114">
        <v>2000</v>
      </c>
      <c r="G96" s="822">
        <f t="shared" si="6"/>
        <v>60</v>
      </c>
      <c r="H96" s="824">
        <f t="shared" si="7"/>
        <v>0</v>
      </c>
      <c r="I96" s="822">
        <f t="shared" si="7"/>
        <v>0</v>
      </c>
    </row>
    <row r="97" spans="1:9" ht="13.5">
      <c r="A97" s="72">
        <v>17</v>
      </c>
      <c r="B97" s="109" t="s">
        <v>829</v>
      </c>
      <c r="C97" s="749" t="s">
        <v>1</v>
      </c>
      <c r="D97" s="111">
        <v>1000</v>
      </c>
      <c r="E97" s="112">
        <v>45</v>
      </c>
      <c r="F97" s="114">
        <v>1000</v>
      </c>
      <c r="G97" s="822">
        <f t="shared" si="6"/>
        <v>45</v>
      </c>
      <c r="H97" s="824">
        <f t="shared" si="7"/>
        <v>0</v>
      </c>
      <c r="I97" s="822">
        <f t="shared" si="7"/>
        <v>0</v>
      </c>
    </row>
    <row r="98" spans="1:9" ht="13.5">
      <c r="A98" s="72">
        <v>18</v>
      </c>
      <c r="B98" s="109" t="s">
        <v>839</v>
      </c>
      <c r="C98" s="749" t="s">
        <v>1</v>
      </c>
      <c r="D98" s="111">
        <v>10</v>
      </c>
      <c r="E98" s="112">
        <v>20</v>
      </c>
      <c r="F98" s="114">
        <v>10</v>
      </c>
      <c r="G98" s="822">
        <f t="shared" si="6"/>
        <v>20</v>
      </c>
      <c r="H98" s="824">
        <f t="shared" si="7"/>
        <v>0</v>
      </c>
      <c r="I98" s="822">
        <f t="shared" si="7"/>
        <v>0</v>
      </c>
    </row>
    <row r="99" spans="1:9" ht="13.5">
      <c r="A99" s="72">
        <v>19</v>
      </c>
      <c r="B99" s="109" t="s">
        <v>836</v>
      </c>
      <c r="C99" s="749" t="s">
        <v>1</v>
      </c>
      <c r="D99" s="111">
        <v>10</v>
      </c>
      <c r="E99" s="112">
        <v>50</v>
      </c>
      <c r="F99" s="114">
        <v>10</v>
      </c>
      <c r="G99" s="822">
        <f t="shared" si="6"/>
        <v>50</v>
      </c>
      <c r="H99" s="824">
        <f t="shared" si="7"/>
        <v>0</v>
      </c>
      <c r="I99" s="822">
        <f t="shared" si="7"/>
        <v>0</v>
      </c>
    </row>
    <row r="100" spans="1:9" ht="27">
      <c r="A100" s="72">
        <v>20</v>
      </c>
      <c r="B100" s="11" t="s">
        <v>842</v>
      </c>
      <c r="C100" s="749" t="s">
        <v>1</v>
      </c>
      <c r="D100" s="111">
        <v>5</v>
      </c>
      <c r="E100" s="112">
        <v>2</v>
      </c>
      <c r="F100" s="114">
        <v>5</v>
      </c>
      <c r="G100" s="822">
        <f t="shared" si="6"/>
        <v>2</v>
      </c>
      <c r="H100" s="824">
        <f t="shared" si="7"/>
        <v>0</v>
      </c>
      <c r="I100" s="822">
        <f t="shared" si="7"/>
        <v>0</v>
      </c>
    </row>
    <row r="101" spans="1:9" ht="13.5">
      <c r="A101" s="72">
        <v>21</v>
      </c>
      <c r="B101" s="109" t="s">
        <v>833</v>
      </c>
      <c r="C101" s="749" t="s">
        <v>1</v>
      </c>
      <c r="D101" s="111">
        <v>3</v>
      </c>
      <c r="E101" s="112">
        <v>0.9</v>
      </c>
      <c r="F101" s="114">
        <v>3</v>
      </c>
      <c r="G101" s="822">
        <f t="shared" si="6"/>
        <v>0.9</v>
      </c>
      <c r="H101" s="824">
        <f t="shared" si="7"/>
        <v>0</v>
      </c>
      <c r="I101" s="822">
        <f t="shared" si="7"/>
        <v>0</v>
      </c>
    </row>
    <row r="102" spans="1:9" ht="13.5">
      <c r="A102" s="72">
        <v>22</v>
      </c>
      <c r="B102" s="109" t="s">
        <v>835</v>
      </c>
      <c r="C102" s="749" t="s">
        <v>1</v>
      </c>
      <c r="D102" s="111">
        <v>100</v>
      </c>
      <c r="E102" s="112">
        <v>6</v>
      </c>
      <c r="F102" s="114">
        <v>100</v>
      </c>
      <c r="G102" s="822">
        <f t="shared" si="6"/>
        <v>6</v>
      </c>
      <c r="H102" s="824">
        <f t="shared" si="7"/>
        <v>0</v>
      </c>
      <c r="I102" s="822">
        <f t="shared" si="7"/>
        <v>0</v>
      </c>
    </row>
    <row r="103" spans="1:9" ht="13.5">
      <c r="A103" s="72">
        <v>23</v>
      </c>
      <c r="B103" s="109" t="s">
        <v>834</v>
      </c>
      <c r="C103" s="749" t="s">
        <v>1</v>
      </c>
      <c r="D103" s="111">
        <v>100</v>
      </c>
      <c r="E103" s="112">
        <v>12</v>
      </c>
      <c r="F103" s="114">
        <v>100</v>
      </c>
      <c r="G103" s="822">
        <f t="shared" si="6"/>
        <v>12</v>
      </c>
      <c r="H103" s="824">
        <f t="shared" si="7"/>
        <v>0</v>
      </c>
      <c r="I103" s="822">
        <f t="shared" si="7"/>
        <v>0</v>
      </c>
    </row>
    <row r="104" spans="1:9" ht="13.5">
      <c r="A104" s="72">
        <v>24</v>
      </c>
      <c r="B104" s="109" t="s">
        <v>830</v>
      </c>
      <c r="C104" s="749" t="s">
        <v>1</v>
      </c>
      <c r="D104" s="111">
        <v>30</v>
      </c>
      <c r="E104" s="112">
        <v>30</v>
      </c>
      <c r="F104" s="114">
        <v>30</v>
      </c>
      <c r="G104" s="822">
        <f t="shared" si="6"/>
        <v>30</v>
      </c>
      <c r="H104" s="824">
        <f t="shared" si="7"/>
        <v>0</v>
      </c>
      <c r="I104" s="822">
        <f t="shared" si="7"/>
        <v>0</v>
      </c>
    </row>
    <row r="105" spans="1:9" ht="13.5">
      <c r="A105" s="72">
        <v>25</v>
      </c>
      <c r="B105" s="109" t="s">
        <v>831</v>
      </c>
      <c r="C105" s="749" t="s">
        <v>1</v>
      </c>
      <c r="D105" s="111">
        <v>1</v>
      </c>
      <c r="E105" s="112">
        <v>10</v>
      </c>
      <c r="F105" s="114">
        <v>1</v>
      </c>
      <c r="G105" s="822">
        <f t="shared" si="6"/>
        <v>10</v>
      </c>
      <c r="H105" s="824">
        <f t="shared" si="7"/>
        <v>0</v>
      </c>
      <c r="I105" s="822">
        <f t="shared" si="7"/>
        <v>0</v>
      </c>
    </row>
    <row r="106" spans="1:9" ht="13.5">
      <c r="A106" s="72">
        <v>26</v>
      </c>
      <c r="B106" s="109" t="s">
        <v>816</v>
      </c>
      <c r="C106" s="749" t="s">
        <v>1</v>
      </c>
      <c r="D106" s="111">
        <v>10</v>
      </c>
      <c r="E106" s="112">
        <v>1.2</v>
      </c>
      <c r="F106" s="114">
        <v>10</v>
      </c>
      <c r="G106" s="822">
        <f t="shared" si="6"/>
        <v>1.2</v>
      </c>
      <c r="H106" s="824">
        <f t="shared" si="7"/>
        <v>0</v>
      </c>
      <c r="I106" s="822">
        <f t="shared" si="7"/>
        <v>0</v>
      </c>
    </row>
    <row r="107" spans="1:9" ht="13.5">
      <c r="A107" s="72">
        <v>27</v>
      </c>
      <c r="B107" s="109" t="s">
        <v>828</v>
      </c>
      <c r="C107" s="749" t="s">
        <v>1</v>
      </c>
      <c r="D107" s="111">
        <v>1950</v>
      </c>
      <c r="E107" s="112">
        <v>1170</v>
      </c>
      <c r="F107" s="114">
        <v>1950</v>
      </c>
      <c r="G107" s="822">
        <f t="shared" si="6"/>
        <v>1170</v>
      </c>
      <c r="H107" s="824">
        <f t="shared" si="7"/>
        <v>0</v>
      </c>
      <c r="I107" s="822">
        <f t="shared" si="7"/>
        <v>0</v>
      </c>
    </row>
    <row r="108" spans="1:9" ht="13.5">
      <c r="A108" s="72">
        <v>28</v>
      </c>
      <c r="B108" s="109" t="s">
        <v>850</v>
      </c>
      <c r="C108" s="749" t="s">
        <v>1</v>
      </c>
      <c r="D108" s="111">
        <v>10</v>
      </c>
      <c r="E108" s="112">
        <v>35</v>
      </c>
      <c r="F108" s="114">
        <v>10</v>
      </c>
      <c r="G108" s="822">
        <f t="shared" si="6"/>
        <v>35</v>
      </c>
      <c r="H108" s="824">
        <f t="shared" si="7"/>
        <v>0</v>
      </c>
      <c r="I108" s="822">
        <f t="shared" si="7"/>
        <v>0</v>
      </c>
    </row>
    <row r="109" spans="1:9" ht="13.5">
      <c r="A109" s="72">
        <v>29</v>
      </c>
      <c r="B109" s="109" t="s">
        <v>814</v>
      </c>
      <c r="C109" s="749" t="s">
        <v>1</v>
      </c>
      <c r="D109" s="111">
        <v>100</v>
      </c>
      <c r="E109" s="112">
        <v>20</v>
      </c>
      <c r="F109" s="114">
        <v>100</v>
      </c>
      <c r="G109" s="822">
        <f t="shared" si="6"/>
        <v>20</v>
      </c>
      <c r="H109" s="824">
        <f t="shared" si="7"/>
        <v>0</v>
      </c>
      <c r="I109" s="822">
        <f t="shared" si="7"/>
        <v>0</v>
      </c>
    </row>
    <row r="110" spans="1:9" ht="13.5">
      <c r="A110" s="72">
        <v>30</v>
      </c>
      <c r="B110" s="109" t="s">
        <v>846</v>
      </c>
      <c r="C110" s="749" t="s">
        <v>1</v>
      </c>
      <c r="D110" s="111">
        <v>400</v>
      </c>
      <c r="E110" s="112">
        <v>16</v>
      </c>
      <c r="F110" s="114">
        <v>400</v>
      </c>
      <c r="G110" s="822">
        <f t="shared" si="6"/>
        <v>16</v>
      </c>
      <c r="H110" s="824">
        <f t="shared" si="7"/>
        <v>0</v>
      </c>
      <c r="I110" s="822">
        <f t="shared" si="7"/>
        <v>0</v>
      </c>
    </row>
    <row r="111" spans="1:9" ht="13.5">
      <c r="A111" s="72">
        <v>31</v>
      </c>
      <c r="B111" s="109" t="s">
        <v>845</v>
      </c>
      <c r="C111" s="749" t="s">
        <v>1</v>
      </c>
      <c r="D111" s="111">
        <v>400</v>
      </c>
      <c r="E111" s="112">
        <v>24</v>
      </c>
      <c r="F111" s="114">
        <v>400</v>
      </c>
      <c r="G111" s="822">
        <f t="shared" si="6"/>
        <v>24</v>
      </c>
      <c r="H111" s="824">
        <f t="shared" si="7"/>
        <v>0</v>
      </c>
      <c r="I111" s="822">
        <f t="shared" si="7"/>
        <v>0</v>
      </c>
    </row>
    <row r="112" spans="1:9" ht="13.5">
      <c r="A112" s="72">
        <v>32</v>
      </c>
      <c r="B112" s="109" t="s">
        <v>844</v>
      </c>
      <c r="C112" s="749" t="s">
        <v>1</v>
      </c>
      <c r="D112" s="111">
        <v>290</v>
      </c>
      <c r="E112" s="112">
        <v>23.2</v>
      </c>
      <c r="F112" s="114">
        <v>290</v>
      </c>
      <c r="G112" s="822">
        <f t="shared" si="6"/>
        <v>23.2</v>
      </c>
      <c r="H112" s="824">
        <f t="shared" si="7"/>
        <v>0</v>
      </c>
      <c r="I112" s="822">
        <f t="shared" si="7"/>
        <v>0</v>
      </c>
    </row>
    <row r="113" spans="1:9" ht="13.5">
      <c r="A113" s="72">
        <v>33</v>
      </c>
      <c r="B113" s="109" t="s">
        <v>837</v>
      </c>
      <c r="C113" s="749" t="s">
        <v>1</v>
      </c>
      <c r="D113" s="111">
        <v>299</v>
      </c>
      <c r="E113" s="112">
        <v>89.7</v>
      </c>
      <c r="F113" s="114">
        <v>299</v>
      </c>
      <c r="G113" s="822">
        <f t="shared" si="6"/>
        <v>89.7</v>
      </c>
      <c r="H113" s="824">
        <f t="shared" si="7"/>
        <v>0</v>
      </c>
      <c r="I113" s="822">
        <f t="shared" si="7"/>
        <v>0</v>
      </c>
    </row>
    <row r="114" spans="1:9" ht="13.5">
      <c r="A114" s="72">
        <v>34</v>
      </c>
      <c r="B114" s="109" t="s">
        <v>849</v>
      </c>
      <c r="C114" s="749" t="s">
        <v>1</v>
      </c>
      <c r="D114" s="111">
        <v>5</v>
      </c>
      <c r="E114" s="112">
        <v>105</v>
      </c>
      <c r="F114" s="114">
        <v>5</v>
      </c>
      <c r="G114" s="822">
        <f t="shared" si="6"/>
        <v>105</v>
      </c>
      <c r="H114" s="824">
        <f t="shared" si="7"/>
        <v>0</v>
      </c>
      <c r="I114" s="822">
        <f t="shared" si="7"/>
        <v>0</v>
      </c>
    </row>
    <row r="115" spans="1:9" ht="13.5">
      <c r="A115" s="72">
        <v>35</v>
      </c>
      <c r="B115" s="109" t="s">
        <v>824</v>
      </c>
      <c r="C115" s="749" t="s">
        <v>1</v>
      </c>
      <c r="D115" s="111">
        <v>600</v>
      </c>
      <c r="E115" s="112">
        <v>48</v>
      </c>
      <c r="F115" s="114">
        <v>600</v>
      </c>
      <c r="G115" s="822">
        <f t="shared" si="6"/>
        <v>48</v>
      </c>
      <c r="H115" s="824">
        <f t="shared" si="7"/>
        <v>0</v>
      </c>
      <c r="I115" s="822">
        <f t="shared" si="7"/>
        <v>0</v>
      </c>
    </row>
    <row r="116" spans="1:9" ht="13.5">
      <c r="A116" s="72">
        <v>36</v>
      </c>
      <c r="B116" s="109" t="s">
        <v>825</v>
      </c>
      <c r="C116" s="749" t="s">
        <v>1</v>
      </c>
      <c r="D116" s="111">
        <v>600</v>
      </c>
      <c r="E116" s="112">
        <v>60</v>
      </c>
      <c r="F116" s="114">
        <v>600</v>
      </c>
      <c r="G116" s="822">
        <f t="shared" si="6"/>
        <v>60</v>
      </c>
      <c r="H116" s="824">
        <f t="shared" si="7"/>
        <v>0</v>
      </c>
      <c r="I116" s="822">
        <f t="shared" si="7"/>
        <v>0</v>
      </c>
    </row>
    <row r="117" spans="1:9" ht="13.5">
      <c r="A117" s="72">
        <v>37</v>
      </c>
      <c r="B117" s="11" t="s">
        <v>826</v>
      </c>
      <c r="C117" s="749" t="s">
        <v>1</v>
      </c>
      <c r="D117" s="111">
        <v>200</v>
      </c>
      <c r="E117" s="112">
        <v>140</v>
      </c>
      <c r="F117" s="114">
        <v>200</v>
      </c>
      <c r="G117" s="822">
        <f t="shared" si="6"/>
        <v>140</v>
      </c>
      <c r="H117" s="824">
        <f t="shared" si="7"/>
        <v>0</v>
      </c>
      <c r="I117" s="822">
        <f t="shared" si="7"/>
        <v>0</v>
      </c>
    </row>
    <row r="118" spans="1:9" ht="13.5">
      <c r="A118" s="72">
        <v>38</v>
      </c>
      <c r="B118" s="11" t="s">
        <v>832</v>
      </c>
      <c r="C118" s="749" t="s">
        <v>1</v>
      </c>
      <c r="D118" s="111">
        <v>20</v>
      </c>
      <c r="E118" s="112">
        <v>10</v>
      </c>
      <c r="F118" s="114">
        <v>20</v>
      </c>
      <c r="G118" s="822">
        <f t="shared" si="6"/>
        <v>10</v>
      </c>
      <c r="H118" s="824">
        <f t="shared" si="7"/>
        <v>0</v>
      </c>
      <c r="I118" s="822">
        <f t="shared" si="7"/>
        <v>0</v>
      </c>
    </row>
    <row r="119" spans="1:9" ht="13.5">
      <c r="A119" s="72">
        <v>39</v>
      </c>
      <c r="B119" s="109" t="s">
        <v>848</v>
      </c>
      <c r="C119" s="749" t="s">
        <v>1</v>
      </c>
      <c r="D119" s="111">
        <v>20</v>
      </c>
      <c r="E119" s="112">
        <v>2.4</v>
      </c>
      <c r="F119" s="114">
        <v>20</v>
      </c>
      <c r="G119" s="822">
        <f t="shared" si="6"/>
        <v>2.4</v>
      </c>
      <c r="H119" s="824">
        <f t="shared" si="7"/>
        <v>0</v>
      </c>
      <c r="I119" s="822">
        <f t="shared" si="7"/>
        <v>0</v>
      </c>
    </row>
    <row r="120" spans="1:9" ht="13.5">
      <c r="A120" s="72">
        <v>40</v>
      </c>
      <c r="B120" s="109" t="s">
        <v>821</v>
      </c>
      <c r="C120" s="749" t="s">
        <v>1</v>
      </c>
      <c r="D120" s="111">
        <v>100</v>
      </c>
      <c r="E120" s="112">
        <v>10</v>
      </c>
      <c r="F120" s="114">
        <v>100</v>
      </c>
      <c r="G120" s="822">
        <f t="shared" si="6"/>
        <v>10</v>
      </c>
      <c r="H120" s="824">
        <f t="shared" si="7"/>
        <v>0</v>
      </c>
      <c r="I120" s="822">
        <f t="shared" si="7"/>
        <v>0</v>
      </c>
    </row>
    <row r="121" spans="1:9" ht="13.5">
      <c r="A121" s="72">
        <v>41</v>
      </c>
      <c r="B121" s="109" t="s">
        <v>875</v>
      </c>
      <c r="C121" s="749" t="s">
        <v>1</v>
      </c>
      <c r="D121" s="111">
        <v>30</v>
      </c>
      <c r="E121" s="112">
        <v>12</v>
      </c>
      <c r="F121" s="114">
        <v>30</v>
      </c>
      <c r="G121" s="822">
        <f t="shared" si="6"/>
        <v>12</v>
      </c>
      <c r="H121" s="824">
        <f t="shared" si="7"/>
        <v>0</v>
      </c>
      <c r="I121" s="822">
        <f t="shared" si="7"/>
        <v>0</v>
      </c>
    </row>
    <row r="122" spans="1:9" ht="13.5">
      <c r="A122" s="72">
        <v>42</v>
      </c>
      <c r="B122" s="109" t="s">
        <v>815</v>
      </c>
      <c r="C122" s="749" t="s">
        <v>1</v>
      </c>
      <c r="D122" s="111">
        <v>100</v>
      </c>
      <c r="E122" s="112">
        <v>10</v>
      </c>
      <c r="F122" s="114">
        <v>100</v>
      </c>
      <c r="G122" s="822">
        <f t="shared" si="6"/>
        <v>10</v>
      </c>
      <c r="H122" s="824">
        <f t="shared" si="7"/>
        <v>0</v>
      </c>
      <c r="I122" s="822">
        <f t="shared" si="7"/>
        <v>0</v>
      </c>
    </row>
    <row r="123" spans="1:9" ht="13.5">
      <c r="A123" s="72">
        <v>43</v>
      </c>
      <c r="B123" s="109" t="s">
        <v>843</v>
      </c>
      <c r="C123" s="749" t="s">
        <v>1</v>
      </c>
      <c r="D123" s="111">
        <v>20</v>
      </c>
      <c r="E123" s="112">
        <v>1.2</v>
      </c>
      <c r="F123" s="114">
        <v>20</v>
      </c>
      <c r="G123" s="822">
        <f t="shared" si="6"/>
        <v>1.2</v>
      </c>
      <c r="H123" s="824">
        <f t="shared" si="7"/>
        <v>0</v>
      </c>
      <c r="I123" s="822">
        <f t="shared" si="7"/>
        <v>0</v>
      </c>
    </row>
    <row r="124" spans="1:9" ht="13.5">
      <c r="A124" s="72">
        <v>44</v>
      </c>
      <c r="B124" s="109" t="s">
        <v>823</v>
      </c>
      <c r="C124" s="749" t="s">
        <v>1</v>
      </c>
      <c r="D124" s="111">
        <v>40</v>
      </c>
      <c r="E124" s="112">
        <v>8</v>
      </c>
      <c r="F124" s="114">
        <v>40</v>
      </c>
      <c r="G124" s="822">
        <f t="shared" si="6"/>
        <v>8</v>
      </c>
      <c r="H124" s="824">
        <f t="shared" si="7"/>
        <v>0</v>
      </c>
      <c r="I124" s="822">
        <f t="shared" si="7"/>
        <v>0</v>
      </c>
    </row>
    <row r="125" spans="1:9" ht="13.5">
      <c r="A125" s="72">
        <v>45</v>
      </c>
      <c r="B125" s="109" t="s">
        <v>822</v>
      </c>
      <c r="C125" s="749" t="s">
        <v>1</v>
      </c>
      <c r="D125" s="111">
        <v>30</v>
      </c>
      <c r="E125" s="112">
        <v>7.5</v>
      </c>
      <c r="F125" s="114">
        <v>30</v>
      </c>
      <c r="G125" s="822">
        <f t="shared" si="6"/>
        <v>7.5</v>
      </c>
      <c r="H125" s="824">
        <f t="shared" si="7"/>
        <v>0</v>
      </c>
      <c r="I125" s="822">
        <f t="shared" si="7"/>
        <v>0</v>
      </c>
    </row>
    <row r="126" spans="1:9" ht="13.5">
      <c r="A126" s="72">
        <v>46</v>
      </c>
      <c r="B126" s="109" t="s">
        <v>818</v>
      </c>
      <c r="C126" s="749" t="s">
        <v>1</v>
      </c>
      <c r="D126" s="111">
        <v>300</v>
      </c>
      <c r="E126" s="112">
        <v>45</v>
      </c>
      <c r="F126" s="114">
        <v>300</v>
      </c>
      <c r="G126" s="822">
        <f t="shared" si="6"/>
        <v>45</v>
      </c>
      <c r="H126" s="824">
        <f t="shared" si="7"/>
        <v>0</v>
      </c>
      <c r="I126" s="822">
        <f t="shared" si="7"/>
        <v>0</v>
      </c>
    </row>
    <row r="127" spans="1:9" ht="13.5">
      <c r="A127" s="72"/>
      <c r="B127" s="109"/>
      <c r="C127" s="749" t="s">
        <v>1</v>
      </c>
      <c r="D127" s="111"/>
      <c r="E127" s="112"/>
      <c r="F127" s="109"/>
      <c r="G127" s="822">
        <f>E127</f>
        <v>0</v>
      </c>
      <c r="H127" s="824">
        <f t="shared" si="7"/>
        <v>0</v>
      </c>
      <c r="I127" s="822">
        <f t="shared" si="7"/>
        <v>0</v>
      </c>
    </row>
    <row r="128" spans="1:9" ht="14.25">
      <c r="A128" s="542">
        <v>15</v>
      </c>
      <c r="B128" s="542" t="s">
        <v>333</v>
      </c>
      <c r="C128" s="825">
        <v>4264</v>
      </c>
      <c r="D128" s="826"/>
      <c r="E128" s="810">
        <f>SUM(E131:E132)</f>
        <v>10127.76</v>
      </c>
      <c r="F128" s="811"/>
      <c r="G128" s="810">
        <f>SUM(G131:G132)</f>
        <v>10127.76</v>
      </c>
      <c r="H128" s="811">
        <f>F128-D128</f>
        <v>0</v>
      </c>
      <c r="I128" s="827">
        <f>G128-E128</f>
        <v>0</v>
      </c>
    </row>
    <row r="129" spans="1:9" ht="14.25">
      <c r="A129" s="812"/>
      <c r="B129" s="813" t="s">
        <v>150</v>
      </c>
      <c r="C129" s="814"/>
      <c r="D129" s="618"/>
      <c r="E129" s="815"/>
      <c r="F129" s="820"/>
      <c r="G129" s="446"/>
      <c r="H129" s="821"/>
      <c r="I129" s="446"/>
    </row>
    <row r="130" spans="1:9" ht="13.5" customHeight="1">
      <c r="A130" s="817"/>
      <c r="B130" s="818" t="s">
        <v>393</v>
      </c>
      <c r="C130" s="814"/>
      <c r="D130" s="618"/>
      <c r="E130" s="815"/>
      <c r="F130" s="820"/>
      <c r="G130" s="446"/>
      <c r="H130" s="821"/>
      <c r="I130" s="446"/>
    </row>
    <row r="131" spans="1:9" ht="13.5">
      <c r="A131" s="72">
        <v>2</v>
      </c>
      <c r="B131" s="446" t="s">
        <v>851</v>
      </c>
      <c r="C131" s="749" t="s">
        <v>1</v>
      </c>
      <c r="D131" s="109">
        <v>24000</v>
      </c>
      <c r="E131" s="112">
        <v>10127.76</v>
      </c>
      <c r="F131" s="109">
        <v>24000</v>
      </c>
      <c r="G131" s="112">
        <f>E131</f>
        <v>10127.76</v>
      </c>
      <c r="H131" s="112">
        <f aca="true" t="shared" si="8" ref="H131:I133">F131-D131</f>
        <v>0</v>
      </c>
      <c r="I131" s="112">
        <f t="shared" si="8"/>
        <v>0</v>
      </c>
    </row>
    <row r="132" spans="1:9" ht="13.5">
      <c r="A132" s="72">
        <v>4</v>
      </c>
      <c r="B132" s="109"/>
      <c r="C132" s="749" t="s">
        <v>1</v>
      </c>
      <c r="D132" s="109"/>
      <c r="E132" s="112"/>
      <c r="F132" s="109"/>
      <c r="G132" s="112">
        <f>E132</f>
        <v>0</v>
      </c>
      <c r="H132" s="112">
        <f t="shared" si="8"/>
        <v>0</v>
      </c>
      <c r="I132" s="112">
        <f t="shared" si="8"/>
        <v>0</v>
      </c>
    </row>
    <row r="133" spans="1:9" ht="14.25">
      <c r="A133" s="542">
        <v>16</v>
      </c>
      <c r="B133" s="823" t="s">
        <v>852</v>
      </c>
      <c r="C133" s="809">
        <v>4267</v>
      </c>
      <c r="D133" s="806"/>
      <c r="E133" s="810">
        <f>SUM(E136:E175)</f>
        <v>364.1</v>
      </c>
      <c r="F133" s="811"/>
      <c r="G133" s="810">
        <f>SUM(G136:G175)</f>
        <v>364.1</v>
      </c>
      <c r="H133" s="811">
        <f t="shared" si="8"/>
        <v>0</v>
      </c>
      <c r="I133" s="810">
        <f t="shared" si="8"/>
        <v>0</v>
      </c>
    </row>
    <row r="134" spans="1:9" ht="14.25">
      <c r="A134" s="812"/>
      <c r="B134" s="813" t="s">
        <v>150</v>
      </c>
      <c r="C134" s="814"/>
      <c r="D134" s="618"/>
      <c r="E134" s="815"/>
      <c r="F134" s="820"/>
      <c r="G134" s="446"/>
      <c r="H134" s="821"/>
      <c r="I134" s="446"/>
    </row>
    <row r="135" spans="1:9" ht="14.25">
      <c r="A135" s="817"/>
      <c r="B135" s="818" t="s">
        <v>393</v>
      </c>
      <c r="C135" s="814"/>
      <c r="D135" s="618"/>
      <c r="E135" s="815"/>
      <c r="F135" s="820"/>
      <c r="G135" s="446"/>
      <c r="H135" s="821"/>
      <c r="I135" s="446"/>
    </row>
    <row r="136" spans="1:9" ht="13.5">
      <c r="A136" s="72">
        <v>1</v>
      </c>
      <c r="B136" s="109" t="s">
        <v>859</v>
      </c>
      <c r="C136" s="749" t="s">
        <v>1</v>
      </c>
      <c r="D136" s="111">
        <v>500</v>
      </c>
      <c r="E136" s="112">
        <v>45</v>
      </c>
      <c r="F136" s="111">
        <f>D136</f>
        <v>500</v>
      </c>
      <c r="G136" s="112">
        <f>E136</f>
        <v>45</v>
      </c>
      <c r="H136" s="111">
        <f>F136-D136</f>
        <v>0</v>
      </c>
      <c r="I136" s="112">
        <f>G136-E136</f>
        <v>0</v>
      </c>
    </row>
    <row r="137" spans="1:9" ht="13.5">
      <c r="A137" s="72">
        <v>2</v>
      </c>
      <c r="B137" s="109" t="s">
        <v>864</v>
      </c>
      <c r="C137" s="749" t="s">
        <v>1</v>
      </c>
      <c r="D137" s="111">
        <v>20</v>
      </c>
      <c r="E137" s="112">
        <v>4</v>
      </c>
      <c r="F137" s="111">
        <f aca="true" t="shared" si="9" ref="F137:G158">D137</f>
        <v>20</v>
      </c>
      <c r="G137" s="112">
        <f t="shared" si="9"/>
        <v>4</v>
      </c>
      <c r="H137" s="111">
        <f aca="true" t="shared" si="10" ref="H137:I159">F137-D137</f>
        <v>0</v>
      </c>
      <c r="I137" s="112">
        <f t="shared" si="10"/>
        <v>0</v>
      </c>
    </row>
    <row r="138" spans="1:9" ht="13.5">
      <c r="A138" s="72">
        <v>3</v>
      </c>
      <c r="B138" s="109" t="s">
        <v>866</v>
      </c>
      <c r="C138" s="749" t="s">
        <v>1</v>
      </c>
      <c r="D138" s="111">
        <v>100</v>
      </c>
      <c r="E138" s="112">
        <v>40</v>
      </c>
      <c r="F138" s="111">
        <f t="shared" si="9"/>
        <v>100</v>
      </c>
      <c r="G138" s="112">
        <f t="shared" si="9"/>
        <v>40</v>
      </c>
      <c r="H138" s="111">
        <f t="shared" si="10"/>
        <v>0</v>
      </c>
      <c r="I138" s="112">
        <f t="shared" si="10"/>
        <v>0</v>
      </c>
    </row>
    <row r="139" spans="1:9" ht="13.5">
      <c r="A139" s="72">
        <v>4</v>
      </c>
      <c r="B139" s="109" t="s">
        <v>876</v>
      </c>
      <c r="C139" s="749" t="s">
        <v>1</v>
      </c>
      <c r="D139" s="111">
        <v>50</v>
      </c>
      <c r="E139" s="112">
        <v>50</v>
      </c>
      <c r="F139" s="111">
        <f t="shared" si="9"/>
        <v>50</v>
      </c>
      <c r="G139" s="112">
        <f t="shared" si="9"/>
        <v>50</v>
      </c>
      <c r="H139" s="111">
        <f t="shared" si="10"/>
        <v>0</v>
      </c>
      <c r="I139" s="112">
        <f t="shared" si="10"/>
        <v>0</v>
      </c>
    </row>
    <row r="140" spans="1:9" ht="13.5">
      <c r="A140" s="72">
        <v>5</v>
      </c>
      <c r="B140" s="109" t="s">
        <v>871</v>
      </c>
      <c r="C140" s="749" t="s">
        <v>1</v>
      </c>
      <c r="D140" s="111">
        <v>50</v>
      </c>
      <c r="E140" s="112">
        <v>14</v>
      </c>
      <c r="F140" s="111">
        <f t="shared" si="9"/>
        <v>50</v>
      </c>
      <c r="G140" s="112">
        <f t="shared" si="9"/>
        <v>14</v>
      </c>
      <c r="H140" s="111">
        <f t="shared" si="10"/>
        <v>0</v>
      </c>
      <c r="I140" s="112">
        <f t="shared" si="10"/>
        <v>0</v>
      </c>
    </row>
    <row r="141" spans="1:9" ht="13.5">
      <c r="A141" s="72">
        <v>6</v>
      </c>
      <c r="B141" s="109" t="s">
        <v>863</v>
      </c>
      <c r="C141" s="749" t="s">
        <v>1</v>
      </c>
      <c r="D141" s="111">
        <v>10</v>
      </c>
      <c r="E141" s="112">
        <v>12</v>
      </c>
      <c r="F141" s="111">
        <f t="shared" si="9"/>
        <v>10</v>
      </c>
      <c r="G141" s="112">
        <f t="shared" si="9"/>
        <v>12</v>
      </c>
      <c r="H141" s="111">
        <f t="shared" si="10"/>
        <v>0</v>
      </c>
      <c r="I141" s="112">
        <f t="shared" si="10"/>
        <v>0</v>
      </c>
    </row>
    <row r="142" spans="1:9" ht="13.5">
      <c r="A142" s="72">
        <v>7</v>
      </c>
      <c r="B142" s="109" t="s">
        <v>853</v>
      </c>
      <c r="C142" s="749" t="s">
        <v>1</v>
      </c>
      <c r="D142" s="111">
        <v>5</v>
      </c>
      <c r="E142" s="112">
        <v>3.25</v>
      </c>
      <c r="F142" s="111">
        <f t="shared" si="9"/>
        <v>5</v>
      </c>
      <c r="G142" s="112">
        <f t="shared" si="9"/>
        <v>3.25</v>
      </c>
      <c r="H142" s="111">
        <f t="shared" si="10"/>
        <v>0</v>
      </c>
      <c r="I142" s="112">
        <f t="shared" si="10"/>
        <v>0</v>
      </c>
    </row>
    <row r="143" spans="1:9" ht="13.5">
      <c r="A143" s="72">
        <v>8</v>
      </c>
      <c r="B143" s="109" t="s">
        <v>862</v>
      </c>
      <c r="C143" s="749" t="s">
        <v>1</v>
      </c>
      <c r="D143" s="111">
        <v>4</v>
      </c>
      <c r="E143" s="112">
        <v>12</v>
      </c>
      <c r="F143" s="111">
        <f t="shared" si="9"/>
        <v>4</v>
      </c>
      <c r="G143" s="112">
        <f t="shared" si="9"/>
        <v>12</v>
      </c>
      <c r="H143" s="111">
        <f t="shared" si="10"/>
        <v>0</v>
      </c>
      <c r="I143" s="112">
        <f t="shared" si="10"/>
        <v>0</v>
      </c>
    </row>
    <row r="144" spans="1:9" ht="13.5">
      <c r="A144" s="72">
        <v>9</v>
      </c>
      <c r="B144" s="109" t="s">
        <v>862</v>
      </c>
      <c r="C144" s="749" t="s">
        <v>1</v>
      </c>
      <c r="D144" s="111">
        <v>6</v>
      </c>
      <c r="E144" s="112">
        <v>12</v>
      </c>
      <c r="F144" s="111">
        <f t="shared" si="9"/>
        <v>6</v>
      </c>
      <c r="G144" s="112">
        <f t="shared" si="9"/>
        <v>12</v>
      </c>
      <c r="H144" s="111">
        <f t="shared" si="10"/>
        <v>0</v>
      </c>
      <c r="I144" s="112">
        <f t="shared" si="10"/>
        <v>0</v>
      </c>
    </row>
    <row r="145" spans="1:9" ht="13.5">
      <c r="A145" s="72">
        <v>10</v>
      </c>
      <c r="B145" s="109" t="s">
        <v>856</v>
      </c>
      <c r="C145" s="749" t="s">
        <v>1</v>
      </c>
      <c r="D145" s="111">
        <v>6</v>
      </c>
      <c r="E145" s="112">
        <v>6</v>
      </c>
      <c r="F145" s="111">
        <f t="shared" si="9"/>
        <v>6</v>
      </c>
      <c r="G145" s="112">
        <f t="shared" si="9"/>
        <v>6</v>
      </c>
      <c r="H145" s="111">
        <f t="shared" si="10"/>
        <v>0</v>
      </c>
      <c r="I145" s="112">
        <f t="shared" si="10"/>
        <v>0</v>
      </c>
    </row>
    <row r="146" spans="1:9" ht="13.5">
      <c r="A146" s="72">
        <v>11</v>
      </c>
      <c r="B146" s="109" t="s">
        <v>865</v>
      </c>
      <c r="C146" s="749" t="s">
        <v>1</v>
      </c>
      <c r="D146" s="111">
        <v>20</v>
      </c>
      <c r="E146" s="112">
        <v>11</v>
      </c>
      <c r="F146" s="111">
        <f t="shared" si="9"/>
        <v>20</v>
      </c>
      <c r="G146" s="112">
        <f t="shared" si="9"/>
        <v>11</v>
      </c>
      <c r="H146" s="111">
        <f t="shared" si="10"/>
        <v>0</v>
      </c>
      <c r="I146" s="112">
        <f t="shared" si="10"/>
        <v>0</v>
      </c>
    </row>
    <row r="147" spans="1:9" ht="13.5">
      <c r="A147" s="72">
        <v>12</v>
      </c>
      <c r="B147" s="109" t="s">
        <v>870</v>
      </c>
      <c r="C147" s="749" t="s">
        <v>1</v>
      </c>
      <c r="D147" s="111">
        <v>45</v>
      </c>
      <c r="E147" s="112">
        <v>20.25</v>
      </c>
      <c r="F147" s="111">
        <f t="shared" si="9"/>
        <v>45</v>
      </c>
      <c r="G147" s="112">
        <f t="shared" si="9"/>
        <v>20.25</v>
      </c>
      <c r="H147" s="111">
        <f t="shared" si="10"/>
        <v>0</v>
      </c>
      <c r="I147" s="112">
        <f t="shared" si="10"/>
        <v>0</v>
      </c>
    </row>
    <row r="148" spans="1:9" ht="13.5">
      <c r="A148" s="72">
        <v>13</v>
      </c>
      <c r="B148" s="109" t="s">
        <v>868</v>
      </c>
      <c r="C148" s="749" t="s">
        <v>1</v>
      </c>
      <c r="D148" s="111">
        <v>10</v>
      </c>
      <c r="E148" s="112">
        <v>7.5</v>
      </c>
      <c r="F148" s="111">
        <f t="shared" si="9"/>
        <v>10</v>
      </c>
      <c r="G148" s="112">
        <f t="shared" si="9"/>
        <v>7.5</v>
      </c>
      <c r="H148" s="111">
        <f t="shared" si="10"/>
        <v>0</v>
      </c>
      <c r="I148" s="112">
        <f t="shared" si="10"/>
        <v>0</v>
      </c>
    </row>
    <row r="149" spans="1:9" ht="13.5">
      <c r="A149" s="72">
        <v>14</v>
      </c>
      <c r="B149" s="109" t="s">
        <v>855</v>
      </c>
      <c r="C149" s="749" t="s">
        <v>1</v>
      </c>
      <c r="D149" s="111">
        <v>3</v>
      </c>
      <c r="E149" s="112">
        <v>7.5</v>
      </c>
      <c r="F149" s="111">
        <f t="shared" si="9"/>
        <v>3</v>
      </c>
      <c r="G149" s="112">
        <f t="shared" si="9"/>
        <v>7.5</v>
      </c>
      <c r="H149" s="111">
        <f t="shared" si="10"/>
        <v>0</v>
      </c>
      <c r="I149" s="112">
        <f t="shared" si="10"/>
        <v>0</v>
      </c>
    </row>
    <row r="150" spans="1:9" ht="13.5">
      <c r="A150" s="72">
        <v>15</v>
      </c>
      <c r="B150" s="109" t="s">
        <v>877</v>
      </c>
      <c r="C150" s="749" t="s">
        <v>1</v>
      </c>
      <c r="D150" s="111">
        <v>5</v>
      </c>
      <c r="E150" s="112">
        <v>15</v>
      </c>
      <c r="F150" s="111">
        <f t="shared" si="9"/>
        <v>5</v>
      </c>
      <c r="G150" s="112">
        <f t="shared" si="9"/>
        <v>15</v>
      </c>
      <c r="H150" s="111">
        <f t="shared" si="10"/>
        <v>0</v>
      </c>
      <c r="I150" s="112">
        <f t="shared" si="10"/>
        <v>0</v>
      </c>
    </row>
    <row r="151" spans="1:9" ht="13.5">
      <c r="A151" s="72">
        <v>16</v>
      </c>
      <c r="B151" s="109" t="s">
        <v>858</v>
      </c>
      <c r="C151" s="749" t="s">
        <v>1</v>
      </c>
      <c r="D151" s="111">
        <v>5</v>
      </c>
      <c r="E151" s="112">
        <v>15</v>
      </c>
      <c r="F151" s="111">
        <f t="shared" si="9"/>
        <v>5</v>
      </c>
      <c r="G151" s="112">
        <f t="shared" si="9"/>
        <v>15</v>
      </c>
      <c r="H151" s="111">
        <f t="shared" si="10"/>
        <v>0</v>
      </c>
      <c r="I151" s="112">
        <f t="shared" si="10"/>
        <v>0</v>
      </c>
    </row>
    <row r="152" spans="1:9" ht="13.5">
      <c r="A152" s="72">
        <v>17</v>
      </c>
      <c r="B152" s="109" t="s">
        <v>857</v>
      </c>
      <c r="C152" s="749" t="s">
        <v>1</v>
      </c>
      <c r="D152" s="111">
        <v>5</v>
      </c>
      <c r="E152" s="112">
        <v>10</v>
      </c>
      <c r="F152" s="111">
        <f t="shared" si="9"/>
        <v>5</v>
      </c>
      <c r="G152" s="112">
        <f t="shared" si="9"/>
        <v>10</v>
      </c>
      <c r="H152" s="111">
        <f t="shared" si="10"/>
        <v>0</v>
      </c>
      <c r="I152" s="112">
        <f t="shared" si="10"/>
        <v>0</v>
      </c>
    </row>
    <row r="153" spans="1:9" ht="13.5">
      <c r="A153" s="72">
        <v>18</v>
      </c>
      <c r="B153" s="109" t="s">
        <v>854</v>
      </c>
      <c r="C153" s="749" t="s">
        <v>1</v>
      </c>
      <c r="D153" s="111">
        <v>19</v>
      </c>
      <c r="E153" s="112">
        <v>19</v>
      </c>
      <c r="F153" s="111">
        <f t="shared" si="9"/>
        <v>19</v>
      </c>
      <c r="G153" s="112">
        <f t="shared" si="9"/>
        <v>19</v>
      </c>
      <c r="H153" s="111">
        <f t="shared" si="10"/>
        <v>0</v>
      </c>
      <c r="I153" s="112">
        <f t="shared" si="10"/>
        <v>0</v>
      </c>
    </row>
    <row r="154" spans="1:9" ht="13.5">
      <c r="A154" s="72">
        <v>19</v>
      </c>
      <c r="B154" s="109" t="s">
        <v>861</v>
      </c>
      <c r="C154" s="749" t="s">
        <v>1</v>
      </c>
      <c r="D154" s="111">
        <v>1</v>
      </c>
      <c r="E154" s="112">
        <v>3.1</v>
      </c>
      <c r="F154" s="111">
        <f t="shared" si="9"/>
        <v>1</v>
      </c>
      <c r="G154" s="112">
        <f t="shared" si="9"/>
        <v>3.1</v>
      </c>
      <c r="H154" s="111">
        <f t="shared" si="10"/>
        <v>0</v>
      </c>
      <c r="I154" s="112">
        <f t="shared" si="10"/>
        <v>0</v>
      </c>
    </row>
    <row r="155" spans="1:9" ht="13.5">
      <c r="A155" s="72">
        <v>20</v>
      </c>
      <c r="B155" s="109" t="s">
        <v>878</v>
      </c>
      <c r="C155" s="749" t="s">
        <v>1</v>
      </c>
      <c r="D155" s="111">
        <v>3</v>
      </c>
      <c r="E155" s="112">
        <v>3</v>
      </c>
      <c r="F155" s="111">
        <f t="shared" si="9"/>
        <v>3</v>
      </c>
      <c r="G155" s="112">
        <f t="shared" si="9"/>
        <v>3</v>
      </c>
      <c r="H155" s="111">
        <f t="shared" si="10"/>
        <v>0</v>
      </c>
      <c r="I155" s="112">
        <f t="shared" si="10"/>
        <v>0</v>
      </c>
    </row>
    <row r="156" spans="1:9" ht="13.5">
      <c r="A156" s="72">
        <v>21</v>
      </c>
      <c r="B156" s="109" t="s">
        <v>860</v>
      </c>
      <c r="C156" s="749" t="s">
        <v>1</v>
      </c>
      <c r="D156" s="111">
        <v>5</v>
      </c>
      <c r="E156" s="112">
        <v>3</v>
      </c>
      <c r="F156" s="111">
        <f t="shared" si="9"/>
        <v>5</v>
      </c>
      <c r="G156" s="112">
        <f t="shared" si="9"/>
        <v>3</v>
      </c>
      <c r="H156" s="111">
        <f t="shared" si="10"/>
        <v>0</v>
      </c>
      <c r="I156" s="112">
        <f t="shared" si="10"/>
        <v>0</v>
      </c>
    </row>
    <row r="157" spans="1:9" ht="13.5">
      <c r="A157" s="72">
        <v>22</v>
      </c>
      <c r="B157" s="109" t="s">
        <v>867</v>
      </c>
      <c r="C157" s="749" t="s">
        <v>1</v>
      </c>
      <c r="D157" s="111">
        <v>5</v>
      </c>
      <c r="E157" s="112">
        <v>50</v>
      </c>
      <c r="F157" s="111">
        <f t="shared" si="9"/>
        <v>5</v>
      </c>
      <c r="G157" s="112">
        <f t="shared" si="9"/>
        <v>50</v>
      </c>
      <c r="H157" s="111">
        <f t="shared" si="10"/>
        <v>0</v>
      </c>
      <c r="I157" s="112">
        <f t="shared" si="10"/>
        <v>0</v>
      </c>
    </row>
    <row r="158" spans="1:9" ht="13.5">
      <c r="A158" s="72">
        <v>23</v>
      </c>
      <c r="B158" s="109" t="s">
        <v>869</v>
      </c>
      <c r="C158" s="749" t="s">
        <v>1</v>
      </c>
      <c r="D158" s="111">
        <v>5</v>
      </c>
      <c r="E158" s="112">
        <v>1.5</v>
      </c>
      <c r="F158" s="111">
        <f t="shared" si="9"/>
        <v>5</v>
      </c>
      <c r="G158" s="112">
        <f t="shared" si="9"/>
        <v>1.5</v>
      </c>
      <c r="H158" s="111">
        <f t="shared" si="10"/>
        <v>0</v>
      </c>
      <c r="I158" s="112">
        <f t="shared" si="10"/>
        <v>0</v>
      </c>
    </row>
    <row r="159" spans="1:9" ht="13.5">
      <c r="A159" s="72"/>
      <c r="B159" s="109"/>
      <c r="C159" s="749" t="s">
        <v>1</v>
      </c>
      <c r="D159" s="111"/>
      <c r="E159" s="112"/>
      <c r="F159" s="111"/>
      <c r="G159" s="112"/>
      <c r="H159" s="111">
        <f t="shared" si="10"/>
        <v>0</v>
      </c>
      <c r="I159" s="112">
        <f t="shared" si="10"/>
        <v>0</v>
      </c>
    </row>
    <row r="160" spans="1:9" ht="13.5">
      <c r="A160" s="595"/>
      <c r="B160" s="189"/>
      <c r="C160" s="828"/>
      <c r="D160" s="189"/>
      <c r="E160" s="189"/>
      <c r="F160" s="189"/>
      <c r="G160" s="189"/>
      <c r="H160" s="189"/>
      <c r="I160" s="189"/>
    </row>
    <row r="161" spans="1:9" ht="13.5">
      <c r="A161" s="595"/>
      <c r="B161" s="189"/>
      <c r="C161" s="828"/>
      <c r="D161" s="189"/>
      <c r="E161" s="189"/>
      <c r="F161" s="189"/>
      <c r="G161" s="189"/>
      <c r="H161" s="189"/>
      <c r="I161" s="189"/>
    </row>
    <row r="162" spans="1:9" ht="13.5">
      <c r="A162" s="595"/>
      <c r="B162" s="189"/>
      <c r="C162" s="828"/>
      <c r="D162" s="189"/>
      <c r="E162" s="189"/>
      <c r="F162" s="189"/>
      <c r="G162" s="189"/>
      <c r="H162" s="189"/>
      <c r="I162" s="189"/>
    </row>
    <row r="163" spans="1:9" ht="13.5">
      <c r="A163" s="595"/>
      <c r="B163" s="189"/>
      <c r="C163" s="828"/>
      <c r="D163" s="189"/>
      <c r="E163" s="189"/>
      <c r="F163" s="189"/>
      <c r="G163" s="189"/>
      <c r="H163" s="189"/>
      <c r="I163" s="189"/>
    </row>
    <row r="164" spans="1:9" ht="13.5">
      <c r="A164" s="595"/>
      <c r="B164" s="189"/>
      <c r="C164" s="828"/>
      <c r="D164" s="189"/>
      <c r="E164" s="189"/>
      <c r="F164" s="189"/>
      <c r="G164" s="189"/>
      <c r="H164" s="189"/>
      <c r="I164" s="189"/>
    </row>
    <row r="170" spans="1:6" ht="14.25">
      <c r="A170" s="218" t="s">
        <v>6</v>
      </c>
      <c r="B170" s="857" t="s">
        <v>411</v>
      </c>
      <c r="C170" s="857"/>
      <c r="D170" s="857"/>
      <c r="E170" s="857"/>
      <c r="F170" s="801"/>
    </row>
    <row r="171" ht="12.75" customHeight="1"/>
    <row r="176" ht="26.25" customHeight="1"/>
  </sheetData>
  <sheetProtection/>
  <mergeCells count="6">
    <mergeCell ref="G2:I2"/>
    <mergeCell ref="D7:E7"/>
    <mergeCell ref="F7:G7"/>
    <mergeCell ref="H7:I7"/>
    <mergeCell ref="B170:E170"/>
    <mergeCell ref="B3:E3"/>
  </mergeCells>
  <printOptions/>
  <pageMargins left="0.75" right="0.25" top="0.23" bottom="0.29" header="0.21" footer="0.19"/>
  <pageSetup horizontalDpi="600" verticalDpi="600" orientation="landscape" paperSize="9" scale="8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G27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5.7109375" style="285" customWidth="1"/>
    <col min="2" max="2" width="34.140625" style="5" customWidth="1"/>
    <col min="3" max="3" width="11.140625" style="42" customWidth="1"/>
    <col min="4" max="4" width="11.28125" style="42" customWidth="1"/>
    <col min="5" max="5" width="9.140625" style="42" customWidth="1"/>
    <col min="6" max="6" width="10.8515625" style="42" customWidth="1"/>
    <col min="7" max="7" width="11.140625" style="42" bestFit="1" customWidth="1"/>
    <col min="8" max="8" width="17.140625" style="368" bestFit="1" customWidth="1"/>
    <col min="9" max="9" width="13.140625" style="42" customWidth="1"/>
    <col min="10" max="10" width="17.00390625" style="42" customWidth="1"/>
    <col min="11" max="11" width="11.57421875" style="42" customWidth="1"/>
    <col min="12" max="12" width="10.421875" style="42" customWidth="1"/>
    <col min="13" max="13" width="9.140625" style="42" customWidth="1"/>
    <col min="14" max="14" width="11.00390625" style="42" bestFit="1" customWidth="1"/>
    <col min="15" max="15" width="17.140625" style="368" bestFit="1" customWidth="1"/>
    <col min="16" max="16" width="10.7109375" style="42" customWidth="1"/>
    <col min="17" max="17" width="11.57421875" style="42" bestFit="1" customWidth="1"/>
    <col min="18" max="19" width="10.7109375" style="42" customWidth="1"/>
    <col min="20" max="20" width="11.421875" style="42" customWidth="1"/>
    <col min="21" max="21" width="13.57421875" style="368" bestFit="1" customWidth="1"/>
    <col min="22" max="22" width="12.8515625" style="42" customWidth="1"/>
    <col min="23" max="25" width="11.140625" style="42" customWidth="1"/>
    <col min="26" max="26" width="11.28125" style="42" bestFit="1" customWidth="1"/>
    <col min="27" max="27" width="17.140625" style="368" bestFit="1" customWidth="1"/>
    <col min="28" max="28" width="13.140625" style="42" customWidth="1"/>
    <col min="29" max="29" width="12.8515625" style="42" bestFit="1" customWidth="1"/>
    <col min="30" max="31" width="11.140625" style="42" customWidth="1"/>
    <col min="32" max="32" width="14.140625" style="42" customWidth="1"/>
    <col min="33" max="33" width="17.140625" style="368" bestFit="1" customWidth="1"/>
    <col min="34" max="34" width="13.00390625" style="42" customWidth="1"/>
    <col min="35" max="35" width="13.7109375" style="42" customWidth="1"/>
    <col min="36" max="16384" width="9.140625" style="42" customWidth="1"/>
  </cols>
  <sheetData>
    <row r="1" spans="1:33" s="5" customFormat="1" ht="24.75" customHeight="1">
      <c r="A1" s="32"/>
      <c r="B1" s="476" t="s">
        <v>358</v>
      </c>
      <c r="C1" s="33"/>
      <c r="D1" s="33"/>
      <c r="E1" s="33"/>
      <c r="F1" s="33"/>
      <c r="G1" s="33"/>
      <c r="H1" s="256"/>
      <c r="I1" s="32"/>
      <c r="J1" s="32"/>
      <c r="K1" s="137" t="s">
        <v>541</v>
      </c>
      <c r="L1" s="33"/>
      <c r="M1" s="323"/>
      <c r="N1" s="188"/>
      <c r="O1" s="256"/>
      <c r="P1" s="23"/>
      <c r="Q1" s="23"/>
      <c r="R1" s="23"/>
      <c r="S1" s="23"/>
      <c r="T1" s="188"/>
      <c r="U1" s="256"/>
      <c r="V1" s="188"/>
      <c r="W1" s="188"/>
      <c r="X1" s="188"/>
      <c r="Y1" s="188"/>
      <c r="Z1" s="188"/>
      <c r="AA1" s="256"/>
      <c r="AB1" s="188"/>
      <c r="AC1" s="188"/>
      <c r="AD1" s="188"/>
      <c r="AE1" s="188"/>
      <c r="AF1" s="188"/>
      <c r="AG1" s="256"/>
    </row>
    <row r="2" spans="1:33" s="5" customFormat="1" ht="23.25" customHeight="1" thickBot="1">
      <c r="A2" s="32"/>
      <c r="B2" s="887" t="s">
        <v>596</v>
      </c>
      <c r="C2" s="887"/>
      <c r="D2" s="887"/>
      <c r="E2" s="185"/>
      <c r="F2" s="185"/>
      <c r="G2" s="185"/>
      <c r="H2" s="366"/>
      <c r="K2" s="419" t="s">
        <v>27</v>
      </c>
      <c r="L2" s="152"/>
      <c r="M2" s="152"/>
      <c r="N2" s="152"/>
      <c r="O2" s="366"/>
      <c r="P2" s="152"/>
      <c r="Q2" s="152"/>
      <c r="R2" s="152"/>
      <c r="S2" s="152"/>
      <c r="T2" s="152"/>
      <c r="U2" s="366"/>
      <c r="V2" s="9"/>
      <c r="W2" s="9"/>
      <c r="X2" s="9"/>
      <c r="Y2" s="9"/>
      <c r="Z2" s="9"/>
      <c r="AA2" s="366"/>
      <c r="AB2" s="9"/>
      <c r="AC2" s="9"/>
      <c r="AD2" s="9"/>
      <c r="AE2" s="9"/>
      <c r="AF2" s="9"/>
      <c r="AG2" s="366"/>
    </row>
    <row r="3" spans="1:33" s="189" customFormat="1" ht="14.25">
      <c r="A3" s="32"/>
      <c r="B3" s="420" t="s">
        <v>28</v>
      </c>
      <c r="C3" s="138"/>
      <c r="D3" s="138"/>
      <c r="E3" s="33"/>
      <c r="F3" s="138"/>
      <c r="G3" s="33"/>
      <c r="H3" s="256"/>
      <c r="I3" s="33"/>
      <c r="J3" s="33"/>
      <c r="K3" s="188"/>
      <c r="L3" s="36"/>
      <c r="M3" s="33"/>
      <c r="N3" s="33"/>
      <c r="O3" s="256"/>
      <c r="P3" s="188"/>
      <c r="Q3" s="188"/>
      <c r="R3" s="188"/>
      <c r="S3" s="188"/>
      <c r="T3" s="36"/>
      <c r="U3" s="256"/>
      <c r="V3" s="138"/>
      <c r="W3" s="138"/>
      <c r="X3" s="138"/>
      <c r="Y3" s="138"/>
      <c r="Z3" s="33"/>
      <c r="AA3" s="256"/>
      <c r="AB3" s="138"/>
      <c r="AC3" s="138"/>
      <c r="AD3" s="138"/>
      <c r="AE3" s="138"/>
      <c r="AF3" s="33"/>
      <c r="AG3" s="256"/>
    </row>
    <row r="4" spans="1:33" s="189" customFormat="1" ht="14.25">
      <c r="A4" s="32"/>
      <c r="B4" s="187"/>
      <c r="C4" s="138"/>
      <c r="D4" s="138"/>
      <c r="E4" s="33"/>
      <c r="F4" s="138"/>
      <c r="G4" s="187"/>
      <c r="H4" s="367"/>
      <c r="I4" s="33"/>
      <c r="J4" s="33"/>
      <c r="K4" s="33"/>
      <c r="L4" s="43" t="s">
        <v>220</v>
      </c>
      <c r="M4" s="33"/>
      <c r="N4" s="33"/>
      <c r="O4" s="367"/>
      <c r="P4" s="36"/>
      <c r="Q4" s="36"/>
      <c r="R4" s="36"/>
      <c r="S4" s="36"/>
      <c r="T4" s="188"/>
      <c r="U4" s="367"/>
      <c r="V4" s="138"/>
      <c r="W4" s="138"/>
      <c r="X4" s="138"/>
      <c r="Y4" s="138"/>
      <c r="Z4" s="187"/>
      <c r="AA4" s="367"/>
      <c r="AB4" s="138"/>
      <c r="AC4" s="138"/>
      <c r="AD4" s="138"/>
      <c r="AE4" s="138"/>
      <c r="AF4" s="187"/>
      <c r="AG4" s="367"/>
    </row>
    <row r="5" spans="1:33" s="369" customFormat="1" ht="21.75" customHeight="1">
      <c r="A5" s="281"/>
      <c r="B5" s="370"/>
      <c r="C5" s="262" t="s">
        <v>456</v>
      </c>
      <c r="D5" s="263"/>
      <c r="E5" s="263"/>
      <c r="F5" s="263"/>
      <c r="G5" s="263"/>
      <c r="H5" s="467"/>
      <c r="I5" s="924" t="s">
        <v>455</v>
      </c>
      <c r="J5" s="922"/>
      <c r="K5" s="922"/>
      <c r="L5" s="922"/>
      <c r="M5" s="922"/>
      <c r="N5" s="923"/>
      <c r="O5" s="467"/>
      <c r="P5" s="473" t="s">
        <v>221</v>
      </c>
      <c r="Q5" s="474"/>
      <c r="R5" s="474"/>
      <c r="S5" s="474"/>
      <c r="T5" s="475"/>
      <c r="U5" s="467"/>
      <c r="V5" s="473" t="s">
        <v>480</v>
      </c>
      <c r="W5" s="474"/>
      <c r="X5" s="474"/>
      <c r="Y5" s="474"/>
      <c r="Z5" s="475"/>
      <c r="AA5" s="474"/>
      <c r="AB5" s="924" t="s">
        <v>524</v>
      </c>
      <c r="AC5" s="922"/>
      <c r="AD5" s="922"/>
      <c r="AE5" s="922"/>
      <c r="AF5" s="922"/>
      <c r="AG5" s="923"/>
    </row>
    <row r="6" spans="1:33" ht="76.5">
      <c r="A6" s="282"/>
      <c r="B6" s="283"/>
      <c r="C6" s="65" t="s">
        <v>215</v>
      </c>
      <c r="D6" s="65" t="s">
        <v>243</v>
      </c>
      <c r="E6" s="65" t="s">
        <v>251</v>
      </c>
      <c r="F6" s="65" t="s">
        <v>227</v>
      </c>
      <c r="G6" s="65" t="s">
        <v>259</v>
      </c>
      <c r="H6" s="365" t="s">
        <v>308</v>
      </c>
      <c r="I6" s="731" t="s">
        <v>215</v>
      </c>
      <c r="J6" s="66" t="s">
        <v>592</v>
      </c>
      <c r="K6" s="65" t="s">
        <v>243</v>
      </c>
      <c r="L6" s="65" t="s">
        <v>251</v>
      </c>
      <c r="M6" s="65" t="s">
        <v>227</v>
      </c>
      <c r="N6" s="65" t="s">
        <v>259</v>
      </c>
      <c r="O6" s="365" t="s">
        <v>308</v>
      </c>
      <c r="P6" s="66" t="s">
        <v>290</v>
      </c>
      <c r="Q6" s="65" t="s">
        <v>243</v>
      </c>
      <c r="R6" s="65" t="s">
        <v>251</v>
      </c>
      <c r="S6" s="65" t="s">
        <v>227</v>
      </c>
      <c r="T6" s="66" t="s">
        <v>291</v>
      </c>
      <c r="U6" s="365" t="s">
        <v>308</v>
      </c>
      <c r="V6" s="66" t="s">
        <v>215</v>
      </c>
      <c r="W6" s="65" t="s">
        <v>243</v>
      </c>
      <c r="X6" s="65" t="s">
        <v>251</v>
      </c>
      <c r="Y6" s="65" t="s">
        <v>227</v>
      </c>
      <c r="Z6" s="66" t="s">
        <v>259</v>
      </c>
      <c r="AA6" s="365" t="s">
        <v>308</v>
      </c>
      <c r="AB6" s="66" t="s">
        <v>215</v>
      </c>
      <c r="AC6" s="65" t="s">
        <v>243</v>
      </c>
      <c r="AD6" s="65" t="s">
        <v>251</v>
      </c>
      <c r="AE6" s="65" t="s">
        <v>227</v>
      </c>
      <c r="AF6" s="66" t="s">
        <v>259</v>
      </c>
      <c r="AG6" s="365" t="s">
        <v>308</v>
      </c>
    </row>
    <row r="7" spans="1:33" s="16" customFormat="1" ht="12.7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  <c r="G7" s="66">
        <v>7</v>
      </c>
      <c r="H7" s="66">
        <v>8</v>
      </c>
      <c r="I7" s="66">
        <v>9</v>
      </c>
      <c r="J7" s="66">
        <v>10</v>
      </c>
      <c r="K7" s="66">
        <v>11</v>
      </c>
      <c r="L7" s="66">
        <v>12</v>
      </c>
      <c r="M7" s="66">
        <v>13</v>
      </c>
      <c r="N7" s="66">
        <v>14</v>
      </c>
      <c r="O7" s="66">
        <v>15</v>
      </c>
      <c r="P7" s="66">
        <v>16</v>
      </c>
      <c r="Q7" s="66">
        <v>17</v>
      </c>
      <c r="R7" s="66">
        <v>18</v>
      </c>
      <c r="S7" s="66">
        <v>19</v>
      </c>
      <c r="T7" s="66">
        <v>20</v>
      </c>
      <c r="U7" s="66">
        <v>21</v>
      </c>
      <c r="V7" s="66">
        <v>22</v>
      </c>
      <c r="W7" s="66">
        <v>23</v>
      </c>
      <c r="X7" s="66">
        <v>24</v>
      </c>
      <c r="Y7" s="66">
        <v>25</v>
      </c>
      <c r="Z7" s="66">
        <v>26</v>
      </c>
      <c r="AA7" s="66">
        <v>27</v>
      </c>
      <c r="AB7" s="66">
        <v>28</v>
      </c>
      <c r="AC7" s="66">
        <v>29</v>
      </c>
      <c r="AD7" s="66">
        <v>30</v>
      </c>
      <c r="AE7" s="66">
        <v>31</v>
      </c>
      <c r="AF7" s="66">
        <v>32</v>
      </c>
      <c r="AG7" s="66">
        <v>33</v>
      </c>
    </row>
    <row r="8" spans="1:33" ht="78.75" customHeight="1">
      <c r="A8" s="243">
        <v>1</v>
      </c>
      <c r="B8" s="244" t="s">
        <v>422</v>
      </c>
      <c r="C8" s="231">
        <v>3</v>
      </c>
      <c r="D8" s="231">
        <v>1388940</v>
      </c>
      <c r="E8" s="231"/>
      <c r="F8" s="231"/>
      <c r="G8" s="245">
        <v>1388940</v>
      </c>
      <c r="H8" s="255">
        <v>18056220</v>
      </c>
      <c r="I8" s="231">
        <v>3</v>
      </c>
      <c r="J8" s="231">
        <v>0</v>
      </c>
      <c r="K8" s="231">
        <v>1388940</v>
      </c>
      <c r="L8" s="231"/>
      <c r="M8" s="231"/>
      <c r="N8" s="245">
        <v>1388940</v>
      </c>
      <c r="O8" s="255">
        <v>18056220</v>
      </c>
      <c r="P8" s="245">
        <v>0</v>
      </c>
      <c r="Q8" s="245">
        <v>0</v>
      </c>
      <c r="R8" s="245">
        <v>0</v>
      </c>
      <c r="S8" s="245">
        <v>0</v>
      </c>
      <c r="T8" s="245">
        <v>0</v>
      </c>
      <c r="U8" s="255">
        <v>0</v>
      </c>
      <c r="V8" s="231">
        <v>3</v>
      </c>
      <c r="W8" s="231">
        <v>1388940</v>
      </c>
      <c r="X8" s="231"/>
      <c r="Y8" s="231"/>
      <c r="Z8" s="245">
        <v>1388940</v>
      </c>
      <c r="AA8" s="255">
        <v>18056220</v>
      </c>
      <c r="AB8" s="231">
        <v>3</v>
      </c>
      <c r="AC8" s="231">
        <v>1388940</v>
      </c>
      <c r="AD8" s="231"/>
      <c r="AE8" s="231"/>
      <c r="AF8" s="245">
        <v>1388940</v>
      </c>
      <c r="AG8" s="255">
        <v>18056220</v>
      </c>
    </row>
    <row r="9" spans="1:33" ht="18" customHeight="1">
      <c r="A9" s="243">
        <v>2</v>
      </c>
      <c r="B9" s="244" t="s">
        <v>254</v>
      </c>
      <c r="C9" s="231"/>
      <c r="D9" s="284"/>
      <c r="E9" s="284"/>
      <c r="F9" s="284"/>
      <c r="G9" s="245">
        <v>0</v>
      </c>
      <c r="H9" s="255">
        <v>0</v>
      </c>
      <c r="I9" s="231"/>
      <c r="J9" s="231"/>
      <c r="K9" s="284"/>
      <c r="L9" s="284"/>
      <c r="M9" s="284"/>
      <c r="N9" s="245">
        <v>0</v>
      </c>
      <c r="O9" s="255">
        <v>0</v>
      </c>
      <c r="P9" s="245">
        <v>0</v>
      </c>
      <c r="Q9" s="245">
        <v>0</v>
      </c>
      <c r="R9" s="245">
        <v>0</v>
      </c>
      <c r="S9" s="245">
        <v>0</v>
      </c>
      <c r="T9" s="245">
        <v>0</v>
      </c>
      <c r="U9" s="255">
        <v>0</v>
      </c>
      <c r="V9" s="231"/>
      <c r="W9" s="231"/>
      <c r="X9" s="231"/>
      <c r="Y9" s="231"/>
      <c r="Z9" s="245">
        <v>0</v>
      </c>
      <c r="AA9" s="255">
        <v>0</v>
      </c>
      <c r="AB9" s="231"/>
      <c r="AC9" s="231"/>
      <c r="AD9" s="231"/>
      <c r="AE9" s="231"/>
      <c r="AF9" s="245">
        <v>0</v>
      </c>
      <c r="AG9" s="255">
        <v>0</v>
      </c>
    </row>
    <row r="10" spans="1:33" ht="21" customHeight="1">
      <c r="A10" s="243">
        <v>3</v>
      </c>
      <c r="B10" s="244" t="s">
        <v>261</v>
      </c>
      <c r="C10" s="231"/>
      <c r="D10" s="284"/>
      <c r="E10" s="284"/>
      <c r="F10" s="284"/>
      <c r="G10" s="245">
        <v>0</v>
      </c>
      <c r="H10" s="255">
        <v>0</v>
      </c>
      <c r="I10" s="231"/>
      <c r="J10" s="231"/>
      <c r="K10" s="284"/>
      <c r="L10" s="284"/>
      <c r="M10" s="284"/>
      <c r="N10" s="245">
        <v>0</v>
      </c>
      <c r="O10" s="255">
        <v>0</v>
      </c>
      <c r="P10" s="245">
        <v>0</v>
      </c>
      <c r="Q10" s="245">
        <v>0</v>
      </c>
      <c r="R10" s="245">
        <v>0</v>
      </c>
      <c r="S10" s="245">
        <v>0</v>
      </c>
      <c r="T10" s="245">
        <v>0</v>
      </c>
      <c r="U10" s="255">
        <v>0</v>
      </c>
      <c r="V10" s="231"/>
      <c r="W10" s="231"/>
      <c r="X10" s="231"/>
      <c r="Y10" s="231"/>
      <c r="Z10" s="245">
        <v>0</v>
      </c>
      <c r="AA10" s="255">
        <v>0</v>
      </c>
      <c r="AB10" s="231"/>
      <c r="AC10" s="231"/>
      <c r="AD10" s="231"/>
      <c r="AE10" s="231"/>
      <c r="AF10" s="245">
        <v>0</v>
      </c>
      <c r="AG10" s="255">
        <v>0</v>
      </c>
    </row>
    <row r="11" spans="1:33" ht="27">
      <c r="A11" s="243">
        <v>4</v>
      </c>
      <c r="B11" s="244" t="s">
        <v>591</v>
      </c>
      <c r="C11" s="231"/>
      <c r="D11" s="284"/>
      <c r="E11" s="284"/>
      <c r="F11" s="284"/>
      <c r="G11" s="245">
        <v>0</v>
      </c>
      <c r="H11" s="255">
        <v>0</v>
      </c>
      <c r="I11" s="231"/>
      <c r="J11" s="231"/>
      <c r="K11" s="284"/>
      <c r="L11" s="284"/>
      <c r="M11" s="284"/>
      <c r="N11" s="245">
        <v>0</v>
      </c>
      <c r="O11" s="255">
        <v>0</v>
      </c>
      <c r="P11" s="245">
        <v>0</v>
      </c>
      <c r="Q11" s="245">
        <v>0</v>
      </c>
      <c r="R11" s="245">
        <v>0</v>
      </c>
      <c r="S11" s="245">
        <v>0</v>
      </c>
      <c r="T11" s="245">
        <v>0</v>
      </c>
      <c r="U11" s="255">
        <v>0</v>
      </c>
      <c r="V11" s="231"/>
      <c r="W11" s="231"/>
      <c r="X11" s="231"/>
      <c r="Y11" s="231"/>
      <c r="Z11" s="245">
        <v>0</v>
      </c>
      <c r="AA11" s="255">
        <v>0</v>
      </c>
      <c r="AB11" s="231"/>
      <c r="AC11" s="231"/>
      <c r="AD11" s="231"/>
      <c r="AE11" s="231"/>
      <c r="AF11" s="245">
        <v>0</v>
      </c>
      <c r="AG11" s="255">
        <v>0</v>
      </c>
    </row>
    <row r="12" spans="1:33" ht="49.5" customHeight="1">
      <c r="A12" s="243">
        <v>5</v>
      </c>
      <c r="B12" s="244" t="s">
        <v>533</v>
      </c>
      <c r="C12" s="244"/>
      <c r="D12" s="284"/>
      <c r="E12" s="284"/>
      <c r="F12" s="284"/>
      <c r="G12" s="245">
        <v>0</v>
      </c>
      <c r="H12" s="255">
        <v>0</v>
      </c>
      <c r="I12" s="231"/>
      <c r="J12" s="231"/>
      <c r="K12" s="284"/>
      <c r="L12" s="284"/>
      <c r="M12" s="284"/>
      <c r="N12" s="245">
        <v>0</v>
      </c>
      <c r="O12" s="255">
        <v>0</v>
      </c>
      <c r="P12" s="245">
        <v>0</v>
      </c>
      <c r="Q12" s="245">
        <v>0</v>
      </c>
      <c r="R12" s="245">
        <v>0</v>
      </c>
      <c r="S12" s="245">
        <v>0</v>
      </c>
      <c r="T12" s="245">
        <v>0</v>
      </c>
      <c r="U12" s="255">
        <v>0</v>
      </c>
      <c r="V12" s="231"/>
      <c r="W12" s="231"/>
      <c r="X12" s="231"/>
      <c r="Y12" s="231"/>
      <c r="Z12" s="245">
        <v>0</v>
      </c>
      <c r="AA12" s="255">
        <v>0</v>
      </c>
      <c r="AB12" s="231"/>
      <c r="AC12" s="231"/>
      <c r="AD12" s="231"/>
      <c r="AE12" s="231"/>
      <c r="AF12" s="245">
        <v>0</v>
      </c>
      <c r="AG12" s="255">
        <v>0</v>
      </c>
    </row>
    <row r="13" spans="1:33" ht="28.5" customHeight="1">
      <c r="A13" s="243">
        <v>6</v>
      </c>
      <c r="B13" s="244" t="s">
        <v>357</v>
      </c>
      <c r="C13" s="231">
        <v>151</v>
      </c>
      <c r="D13" s="284">
        <v>36051591.2</v>
      </c>
      <c r="E13" s="284">
        <v>334137</v>
      </c>
      <c r="F13" s="284">
        <v>32000</v>
      </c>
      <c r="G13" s="245">
        <v>36417728.2</v>
      </c>
      <c r="H13" s="255">
        <v>473430466.6</v>
      </c>
      <c r="I13" s="231">
        <v>151</v>
      </c>
      <c r="J13" s="231">
        <v>58</v>
      </c>
      <c r="K13" s="284">
        <v>35765205.00000001</v>
      </c>
      <c r="L13" s="284">
        <v>333707</v>
      </c>
      <c r="M13" s="284">
        <v>32000</v>
      </c>
      <c r="N13" s="245">
        <v>36130912.00000001</v>
      </c>
      <c r="O13" s="255">
        <v>469701856.0000001</v>
      </c>
      <c r="P13" s="245">
        <v>0</v>
      </c>
      <c r="Q13" s="245">
        <v>286386.19999999553</v>
      </c>
      <c r="R13" s="245">
        <v>430</v>
      </c>
      <c r="S13" s="245">
        <v>0</v>
      </c>
      <c r="T13" s="245">
        <v>286816.19999999553</v>
      </c>
      <c r="U13" s="255">
        <v>3728610.5999999046</v>
      </c>
      <c r="V13" s="231">
        <v>151</v>
      </c>
      <c r="W13" s="231">
        <v>36765241.800000004</v>
      </c>
      <c r="X13" s="231">
        <v>334137</v>
      </c>
      <c r="Y13" s="231">
        <v>32000</v>
      </c>
      <c r="Z13" s="245">
        <v>37131378.800000004</v>
      </c>
      <c r="AA13" s="255">
        <v>482707924.40000004</v>
      </c>
      <c r="AB13" s="231">
        <v>151</v>
      </c>
      <c r="AC13" s="231">
        <v>36938528.59999999</v>
      </c>
      <c r="AD13" s="231">
        <v>334137</v>
      </c>
      <c r="AE13" s="231">
        <v>32000</v>
      </c>
      <c r="AF13" s="245">
        <v>37304665.59999999</v>
      </c>
      <c r="AG13" s="255">
        <v>484960652.79999983</v>
      </c>
    </row>
    <row r="14" spans="1:33" ht="20.25" customHeight="1">
      <c r="A14" s="243">
        <v>7</v>
      </c>
      <c r="B14" s="244" t="s">
        <v>239</v>
      </c>
      <c r="C14" s="231"/>
      <c r="D14" s="284"/>
      <c r="E14" s="284"/>
      <c r="F14" s="284"/>
      <c r="G14" s="245">
        <v>0</v>
      </c>
      <c r="H14" s="255">
        <v>0</v>
      </c>
      <c r="I14" s="231"/>
      <c r="J14" s="231"/>
      <c r="K14" s="284"/>
      <c r="L14" s="284"/>
      <c r="M14" s="284"/>
      <c r="N14" s="245">
        <v>0</v>
      </c>
      <c r="O14" s="255">
        <v>0</v>
      </c>
      <c r="P14" s="245">
        <v>0</v>
      </c>
      <c r="Q14" s="245">
        <v>0</v>
      </c>
      <c r="R14" s="245">
        <v>0</v>
      </c>
      <c r="S14" s="245">
        <v>0</v>
      </c>
      <c r="T14" s="245">
        <v>0</v>
      </c>
      <c r="U14" s="255">
        <v>0</v>
      </c>
      <c r="V14" s="231"/>
      <c r="W14" s="231"/>
      <c r="X14" s="231"/>
      <c r="Y14" s="231"/>
      <c r="Z14" s="245">
        <v>0</v>
      </c>
      <c r="AA14" s="255">
        <v>0</v>
      </c>
      <c r="AB14" s="231"/>
      <c r="AC14" s="231"/>
      <c r="AD14" s="231"/>
      <c r="AE14" s="231"/>
      <c r="AF14" s="245">
        <v>0</v>
      </c>
      <c r="AG14" s="255">
        <v>0</v>
      </c>
    </row>
    <row r="15" spans="1:33" ht="20.25" customHeight="1">
      <c r="A15" s="243">
        <v>8</v>
      </c>
      <c r="B15" s="244" t="s">
        <v>270</v>
      </c>
      <c r="C15" s="231"/>
      <c r="D15" s="284"/>
      <c r="E15" s="284"/>
      <c r="F15" s="284"/>
      <c r="G15" s="245">
        <v>0</v>
      </c>
      <c r="H15" s="255">
        <v>0</v>
      </c>
      <c r="I15" s="231"/>
      <c r="J15" s="231"/>
      <c r="K15" s="284"/>
      <c r="L15" s="284"/>
      <c r="M15" s="284"/>
      <c r="N15" s="245">
        <v>0</v>
      </c>
      <c r="O15" s="255">
        <v>0</v>
      </c>
      <c r="P15" s="245">
        <v>0</v>
      </c>
      <c r="Q15" s="245">
        <v>0</v>
      </c>
      <c r="R15" s="245">
        <v>0</v>
      </c>
      <c r="S15" s="245">
        <v>0</v>
      </c>
      <c r="T15" s="245">
        <v>0</v>
      </c>
      <c r="U15" s="255">
        <v>0</v>
      </c>
      <c r="V15" s="231"/>
      <c r="W15" s="231"/>
      <c r="X15" s="231"/>
      <c r="Y15" s="231"/>
      <c r="Z15" s="245">
        <v>0</v>
      </c>
      <c r="AA15" s="255">
        <v>0</v>
      </c>
      <c r="AB15" s="231"/>
      <c r="AC15" s="231"/>
      <c r="AD15" s="231"/>
      <c r="AE15" s="231"/>
      <c r="AF15" s="245">
        <v>0</v>
      </c>
      <c r="AG15" s="255">
        <v>0</v>
      </c>
    </row>
    <row r="16" spans="1:33" ht="20.25" customHeight="1">
      <c r="A16" s="243">
        <v>9</v>
      </c>
      <c r="B16" s="244" t="s">
        <v>271</v>
      </c>
      <c r="C16" s="231"/>
      <c r="D16" s="284"/>
      <c r="E16" s="284"/>
      <c r="F16" s="284"/>
      <c r="G16" s="245">
        <v>0</v>
      </c>
      <c r="H16" s="255">
        <v>0</v>
      </c>
      <c r="I16" s="231"/>
      <c r="J16" s="231"/>
      <c r="K16" s="284"/>
      <c r="L16" s="284"/>
      <c r="M16" s="284"/>
      <c r="N16" s="245">
        <v>0</v>
      </c>
      <c r="O16" s="255">
        <v>0</v>
      </c>
      <c r="P16" s="245">
        <v>0</v>
      </c>
      <c r="Q16" s="245">
        <v>0</v>
      </c>
      <c r="R16" s="245">
        <v>0</v>
      </c>
      <c r="S16" s="245">
        <v>0</v>
      </c>
      <c r="T16" s="245">
        <v>0</v>
      </c>
      <c r="U16" s="255">
        <v>0</v>
      </c>
      <c r="V16" s="231"/>
      <c r="W16" s="231"/>
      <c r="X16" s="231"/>
      <c r="Y16" s="231"/>
      <c r="Z16" s="245">
        <v>0</v>
      </c>
      <c r="AA16" s="255">
        <v>0</v>
      </c>
      <c r="AB16" s="231"/>
      <c r="AC16" s="231"/>
      <c r="AD16" s="231"/>
      <c r="AE16" s="231"/>
      <c r="AF16" s="245">
        <v>0</v>
      </c>
      <c r="AG16" s="255">
        <v>0</v>
      </c>
    </row>
    <row r="17" spans="1:33" ht="20.25" customHeight="1">
      <c r="A17" s="243">
        <v>10</v>
      </c>
      <c r="B17" s="244" t="s">
        <v>272</v>
      </c>
      <c r="C17" s="231"/>
      <c r="D17" s="284"/>
      <c r="E17" s="284"/>
      <c r="F17" s="284"/>
      <c r="G17" s="245">
        <v>0</v>
      </c>
      <c r="H17" s="255">
        <v>0</v>
      </c>
      <c r="I17" s="231"/>
      <c r="J17" s="231"/>
      <c r="K17" s="284"/>
      <c r="L17" s="284"/>
      <c r="M17" s="284"/>
      <c r="N17" s="245">
        <v>0</v>
      </c>
      <c r="O17" s="255">
        <v>0</v>
      </c>
      <c r="P17" s="245">
        <v>0</v>
      </c>
      <c r="Q17" s="245">
        <v>0</v>
      </c>
      <c r="R17" s="245">
        <v>0</v>
      </c>
      <c r="S17" s="245">
        <v>0</v>
      </c>
      <c r="T17" s="245">
        <v>0</v>
      </c>
      <c r="U17" s="255">
        <v>0</v>
      </c>
      <c r="V17" s="231"/>
      <c r="W17" s="231"/>
      <c r="X17" s="231"/>
      <c r="Y17" s="231"/>
      <c r="Z17" s="245">
        <v>0</v>
      </c>
      <c r="AA17" s="255">
        <v>0</v>
      </c>
      <c r="AB17" s="231"/>
      <c r="AC17" s="231"/>
      <c r="AD17" s="231"/>
      <c r="AE17" s="231"/>
      <c r="AF17" s="245">
        <v>0</v>
      </c>
      <c r="AG17" s="255">
        <v>0</v>
      </c>
    </row>
    <row r="18" spans="1:33" ht="40.5">
      <c r="A18" s="243">
        <v>11</v>
      </c>
      <c r="B18" s="244" t="s">
        <v>435</v>
      </c>
      <c r="C18" s="231"/>
      <c r="D18" s="284"/>
      <c r="E18" s="284"/>
      <c r="F18" s="284"/>
      <c r="G18" s="245">
        <v>0</v>
      </c>
      <c r="H18" s="255">
        <v>0</v>
      </c>
      <c r="I18" s="231"/>
      <c r="J18" s="231"/>
      <c r="K18" s="284"/>
      <c r="L18" s="284"/>
      <c r="M18" s="284"/>
      <c r="N18" s="245">
        <v>0</v>
      </c>
      <c r="O18" s="255">
        <v>0</v>
      </c>
      <c r="P18" s="245">
        <v>0</v>
      </c>
      <c r="Q18" s="245">
        <v>0</v>
      </c>
      <c r="R18" s="245">
        <v>0</v>
      </c>
      <c r="S18" s="245">
        <v>0</v>
      </c>
      <c r="T18" s="245">
        <v>0</v>
      </c>
      <c r="U18" s="255">
        <v>0</v>
      </c>
      <c r="V18" s="231"/>
      <c r="W18" s="231"/>
      <c r="X18" s="231"/>
      <c r="Y18" s="231"/>
      <c r="Z18" s="245">
        <v>0</v>
      </c>
      <c r="AA18" s="255">
        <v>0</v>
      </c>
      <c r="AB18" s="231"/>
      <c r="AC18" s="231"/>
      <c r="AD18" s="231"/>
      <c r="AE18" s="231"/>
      <c r="AF18" s="245">
        <v>0</v>
      </c>
      <c r="AG18" s="255">
        <v>0</v>
      </c>
    </row>
    <row r="19" spans="1:33" ht="54">
      <c r="A19" s="243">
        <v>12</v>
      </c>
      <c r="B19" s="244" t="s">
        <v>425</v>
      </c>
      <c r="C19" s="231">
        <v>4</v>
      </c>
      <c r="D19" s="284">
        <v>675293</v>
      </c>
      <c r="E19" s="284"/>
      <c r="F19" s="284"/>
      <c r="G19" s="245">
        <v>675293</v>
      </c>
      <c r="H19" s="255">
        <v>8103516</v>
      </c>
      <c r="I19" s="231">
        <v>4</v>
      </c>
      <c r="J19" s="231">
        <v>0</v>
      </c>
      <c r="K19" s="284">
        <v>675293</v>
      </c>
      <c r="L19" s="284"/>
      <c r="M19" s="284"/>
      <c r="N19" s="245">
        <v>675293</v>
      </c>
      <c r="O19" s="255">
        <v>8103516</v>
      </c>
      <c r="P19" s="245">
        <v>0</v>
      </c>
      <c r="Q19" s="245">
        <v>0</v>
      </c>
      <c r="R19" s="245">
        <v>0</v>
      </c>
      <c r="S19" s="245">
        <v>0</v>
      </c>
      <c r="T19" s="245">
        <v>0</v>
      </c>
      <c r="U19" s="255">
        <v>0</v>
      </c>
      <c r="V19" s="231">
        <v>4</v>
      </c>
      <c r="W19" s="231">
        <v>675293</v>
      </c>
      <c r="X19" s="231"/>
      <c r="Y19" s="231"/>
      <c r="Z19" s="245">
        <v>675293</v>
      </c>
      <c r="AA19" s="255">
        <v>8103516</v>
      </c>
      <c r="AB19" s="231">
        <v>4</v>
      </c>
      <c r="AC19" s="231">
        <v>675293</v>
      </c>
      <c r="AD19" s="231"/>
      <c r="AE19" s="231"/>
      <c r="AF19" s="245">
        <v>675293</v>
      </c>
      <c r="AG19" s="255">
        <v>8103516</v>
      </c>
    </row>
    <row r="20" spans="1:33" ht="38.25" customHeight="1">
      <c r="A20" s="243"/>
      <c r="B20" s="30" t="s">
        <v>233</v>
      </c>
      <c r="C20" s="245">
        <v>158</v>
      </c>
      <c r="D20" s="245">
        <v>38115824.2</v>
      </c>
      <c r="E20" s="245">
        <v>334137</v>
      </c>
      <c r="F20" s="245">
        <v>32000</v>
      </c>
      <c r="G20" s="245">
        <v>38481961.2</v>
      </c>
      <c r="H20" s="255">
        <v>499590202.6</v>
      </c>
      <c r="I20" s="245">
        <v>158</v>
      </c>
      <c r="J20" s="245">
        <v>58</v>
      </c>
      <c r="K20" s="245">
        <v>37829438.00000001</v>
      </c>
      <c r="L20" s="245">
        <v>333707</v>
      </c>
      <c r="M20" s="245">
        <v>32000</v>
      </c>
      <c r="N20" s="245">
        <v>38195145.00000001</v>
      </c>
      <c r="O20" s="255">
        <v>495861592.0000001</v>
      </c>
      <c r="P20" s="245">
        <v>0</v>
      </c>
      <c r="Q20" s="245">
        <v>286386.19999999553</v>
      </c>
      <c r="R20" s="245">
        <v>430</v>
      </c>
      <c r="S20" s="245">
        <v>0</v>
      </c>
      <c r="T20" s="245">
        <v>286816.19999999553</v>
      </c>
      <c r="U20" s="255">
        <v>3728610.5999999046</v>
      </c>
      <c r="V20" s="245">
        <v>158</v>
      </c>
      <c r="W20" s="245">
        <v>38829474.800000004</v>
      </c>
      <c r="X20" s="245">
        <v>334137</v>
      </c>
      <c r="Y20" s="245">
        <v>32000</v>
      </c>
      <c r="Z20" s="245">
        <v>39195611.800000004</v>
      </c>
      <c r="AA20" s="255">
        <v>508867660.40000004</v>
      </c>
      <c r="AB20" s="245">
        <v>158</v>
      </c>
      <c r="AC20" s="245">
        <v>39002761.59999999</v>
      </c>
      <c r="AD20" s="245">
        <v>334137</v>
      </c>
      <c r="AE20" s="245">
        <v>32000</v>
      </c>
      <c r="AF20" s="245">
        <v>39368898.59999999</v>
      </c>
      <c r="AG20" s="255">
        <v>511120388.79999983</v>
      </c>
    </row>
    <row r="21" spans="2:33" ht="41.25" customHeight="1">
      <c r="B21" s="727"/>
      <c r="C21" s="5"/>
      <c r="H21" s="728"/>
      <c r="I21" s="734"/>
      <c r="J21" s="729"/>
      <c r="K21" s="730"/>
      <c r="L21" s="730"/>
      <c r="M21" s="730"/>
      <c r="N21" s="730"/>
      <c r="O21" s="728"/>
      <c r="P21" s="730"/>
      <c r="Q21" s="730"/>
      <c r="R21" s="730"/>
      <c r="S21" s="730"/>
      <c r="T21" s="730"/>
      <c r="U21" s="728"/>
      <c r="V21" s="729"/>
      <c r="W21" s="729"/>
      <c r="X21" s="729"/>
      <c r="Y21" s="729"/>
      <c r="Z21" s="730"/>
      <c r="AA21" s="728"/>
      <c r="AB21" s="734"/>
      <c r="AC21" s="729"/>
      <c r="AD21" s="729"/>
      <c r="AE21" s="729"/>
      <c r="AF21" s="730"/>
      <c r="AG21" s="728"/>
    </row>
    <row r="22" spans="2:33" ht="20.25" customHeight="1">
      <c r="B22" s="727"/>
      <c r="H22" s="728"/>
      <c r="I22" s="735"/>
      <c r="J22" s="730"/>
      <c r="K22" s="730"/>
      <c r="L22" s="730"/>
      <c r="M22" s="730"/>
      <c r="N22" s="730"/>
      <c r="O22" s="728"/>
      <c r="P22" s="730"/>
      <c r="Q22" s="730"/>
      <c r="R22" s="730"/>
      <c r="S22" s="730"/>
      <c r="T22" s="730"/>
      <c r="U22" s="728"/>
      <c r="V22" s="730"/>
      <c r="W22" s="730"/>
      <c r="X22" s="730"/>
      <c r="Y22" s="730"/>
      <c r="Z22" s="730"/>
      <c r="AA22" s="728"/>
      <c r="AB22" s="730"/>
      <c r="AC22" s="730"/>
      <c r="AD22" s="730"/>
      <c r="AE22" s="730"/>
      <c r="AF22" s="730"/>
      <c r="AG22" s="728"/>
    </row>
    <row r="25" spans="7:33" ht="14.25">
      <c r="G25" s="736"/>
      <c r="H25" s="737"/>
      <c r="Z25" s="736"/>
      <c r="AA25" s="737"/>
      <c r="AF25" s="736"/>
      <c r="AG25" s="737"/>
    </row>
    <row r="27" spans="8:33" ht="14.25">
      <c r="H27" s="737"/>
      <c r="AA27" s="737"/>
      <c r="AB27" s="738"/>
      <c r="AG27" s="737"/>
    </row>
  </sheetData>
  <sheetProtection/>
  <mergeCells count="3">
    <mergeCell ref="I5:N5"/>
    <mergeCell ref="AB5:AG5"/>
    <mergeCell ref="B2:D2"/>
  </mergeCells>
  <printOptions/>
  <pageMargins left="0.27" right="0.17" top="0.23" bottom="0.26" header="0.17" footer="0.16"/>
  <pageSetup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D1">
      <selection activeCell="L3" sqref="L3"/>
    </sheetView>
  </sheetViews>
  <sheetFormatPr defaultColWidth="9.140625" defaultRowHeight="12.75"/>
  <cols>
    <col min="1" max="1" width="4.28125" style="4" customWidth="1"/>
    <col min="2" max="2" width="31.7109375" style="100" customWidth="1"/>
    <col min="3" max="3" width="6.7109375" style="92" customWidth="1"/>
    <col min="4" max="4" width="16.140625" style="92" customWidth="1"/>
    <col min="5" max="5" width="20.00390625" style="92" customWidth="1"/>
    <col min="6" max="6" width="9.8515625" style="92" customWidth="1"/>
    <col min="7" max="7" width="18.28125" style="92" customWidth="1"/>
    <col min="8" max="8" width="14.421875" style="92" customWidth="1"/>
    <col min="9" max="9" width="8.28125" style="4" customWidth="1"/>
    <col min="10" max="10" width="10.28125" style="41" customWidth="1"/>
    <col min="11" max="11" width="19.28125" style="5" customWidth="1"/>
    <col min="12" max="12" width="18.57421875" style="5" customWidth="1"/>
    <col min="13" max="13" width="12.57421875" style="4" customWidth="1"/>
    <col min="14" max="14" width="12.140625" style="4" customWidth="1"/>
    <col min="15" max="15" width="11.57421875" style="4" customWidth="1"/>
    <col min="16" max="16" width="15.8515625" style="4" customWidth="1"/>
    <col min="17" max="16384" width="9.140625" style="5" customWidth="1"/>
  </cols>
  <sheetData>
    <row r="1" spans="1:15" s="33" customFormat="1" ht="14.25">
      <c r="A1" s="314"/>
      <c r="B1" s="304"/>
      <c r="C1" s="296"/>
      <c r="D1" s="296"/>
      <c r="E1" s="296"/>
      <c r="F1" s="296"/>
      <c r="G1" s="23"/>
      <c r="I1" s="9"/>
      <c r="J1" s="9"/>
      <c r="K1" s="32"/>
      <c r="L1" s="32"/>
      <c r="O1" s="25" t="s">
        <v>388</v>
      </c>
    </row>
    <row r="2" spans="1:16" s="342" customFormat="1" ht="17.25">
      <c r="A2" s="340"/>
      <c r="B2" s="1"/>
      <c r="C2" s="2"/>
      <c r="D2" s="2"/>
      <c r="E2" s="2"/>
      <c r="F2" s="3"/>
      <c r="G2" s="3"/>
      <c r="H2" s="3"/>
      <c r="I2" s="341"/>
      <c r="J2" s="350"/>
      <c r="O2" s="852" t="s">
        <v>27</v>
      </c>
      <c r="P2" s="852"/>
    </row>
    <row r="3" spans="1:11" s="342" customFormat="1" ht="18" customHeight="1" thickBot="1">
      <c r="A3" s="33"/>
      <c r="B3" s="24" t="s">
        <v>28</v>
      </c>
      <c r="C3" s="349"/>
      <c r="D3" s="858" t="s">
        <v>879</v>
      </c>
      <c r="E3" s="858"/>
      <c r="F3" s="858"/>
      <c r="G3" s="858"/>
      <c r="H3" s="858"/>
      <c r="I3" s="858"/>
      <c r="J3" s="858"/>
      <c r="K3" s="858"/>
    </row>
    <row r="4" spans="1:16" s="50" customFormat="1" ht="13.5">
      <c r="A4" s="43"/>
      <c r="B4" s="125" t="s">
        <v>77</v>
      </c>
      <c r="C4" s="44"/>
      <c r="D4" s="44"/>
      <c r="E4" s="44"/>
      <c r="F4" s="44"/>
      <c r="G4" s="44"/>
      <c r="H4" s="44"/>
      <c r="I4" s="45"/>
      <c r="J4" s="46"/>
      <c r="K4" s="45"/>
      <c r="L4" s="45"/>
      <c r="M4" s="43"/>
      <c r="N4" s="47"/>
      <c r="O4" s="43"/>
      <c r="P4" s="43"/>
    </row>
    <row r="5" spans="1:16" s="50" customFormat="1" ht="13.5">
      <c r="A5" s="43"/>
      <c r="B5" s="125" t="s">
        <v>513</v>
      </c>
      <c r="C5" s="44"/>
      <c r="D5" s="44"/>
      <c r="E5" s="44"/>
      <c r="F5" s="44"/>
      <c r="G5" s="44"/>
      <c r="H5" s="44"/>
      <c r="I5" s="45"/>
      <c r="J5" s="46"/>
      <c r="K5" s="45"/>
      <c r="L5" s="45"/>
      <c r="M5" s="43"/>
      <c r="N5" s="43"/>
      <c r="O5" s="43"/>
      <c r="P5" s="43"/>
    </row>
    <row r="6" spans="1:16" s="16" customFormat="1" ht="12.75">
      <c r="A6" s="43"/>
      <c r="B6" s="48"/>
      <c r="C6" s="48"/>
      <c r="D6" s="48"/>
      <c r="E6" s="48"/>
      <c r="F6" s="48"/>
      <c r="G6" s="48"/>
      <c r="H6" s="48"/>
      <c r="I6" s="43"/>
      <c r="J6" s="49"/>
      <c r="K6" s="50"/>
      <c r="L6" s="50"/>
      <c r="M6" s="43"/>
      <c r="N6" s="43"/>
      <c r="O6" s="43"/>
      <c r="P6" s="43"/>
    </row>
    <row r="7" spans="1:16" s="16" customFormat="1" ht="14.25">
      <c r="A7" s="51"/>
      <c r="B7" s="52"/>
      <c r="C7" s="53"/>
      <c r="D7" s="54" t="s">
        <v>78</v>
      </c>
      <c r="E7" s="55"/>
      <c r="F7" s="55"/>
      <c r="G7" s="55"/>
      <c r="H7" s="56"/>
      <c r="I7" s="57" t="s">
        <v>79</v>
      </c>
      <c r="J7" s="58"/>
      <c r="K7" s="59"/>
      <c r="L7" s="59"/>
      <c r="M7" s="59"/>
      <c r="N7" s="60"/>
      <c r="O7" s="51"/>
      <c r="P7" s="51"/>
    </row>
    <row r="8" spans="1:16" ht="89.25">
      <c r="A8" s="61"/>
      <c r="B8" s="62"/>
      <c r="C8" s="63"/>
      <c r="D8" s="64" t="s">
        <v>80</v>
      </c>
      <c r="E8" s="64"/>
      <c r="F8" s="64" t="s">
        <v>81</v>
      </c>
      <c r="G8" s="64"/>
      <c r="H8" s="64" t="s">
        <v>82</v>
      </c>
      <c r="I8" s="859" t="s">
        <v>85</v>
      </c>
      <c r="J8" s="860"/>
      <c r="K8" s="65" t="s">
        <v>285</v>
      </c>
      <c r="L8" s="65" t="s">
        <v>284</v>
      </c>
      <c r="M8" s="65" t="s">
        <v>88</v>
      </c>
      <c r="N8" s="65" t="s">
        <v>89</v>
      </c>
      <c r="O8" s="66" t="s">
        <v>90</v>
      </c>
      <c r="P8" s="67" t="s">
        <v>91</v>
      </c>
    </row>
    <row r="9" spans="1:16" s="71" customFormat="1" ht="38.25">
      <c r="A9" s="68" t="s">
        <v>113</v>
      </c>
      <c r="B9" s="69" t="s">
        <v>92</v>
      </c>
      <c r="C9" s="68"/>
      <c r="D9" s="14" t="s">
        <v>83</v>
      </c>
      <c r="E9" s="14" t="s">
        <v>378</v>
      </c>
      <c r="F9" s="14" t="s">
        <v>83</v>
      </c>
      <c r="G9" s="14" t="s">
        <v>378</v>
      </c>
      <c r="H9" s="14" t="s">
        <v>84</v>
      </c>
      <c r="I9" s="14" t="s">
        <v>86</v>
      </c>
      <c r="J9" s="70" t="s">
        <v>87</v>
      </c>
      <c r="K9" s="14" t="s">
        <v>84</v>
      </c>
      <c r="L9" s="14" t="s">
        <v>84</v>
      </c>
      <c r="M9" s="14" t="s">
        <v>84</v>
      </c>
      <c r="N9" s="14" t="s">
        <v>84</v>
      </c>
      <c r="O9" s="14" t="s">
        <v>84</v>
      </c>
      <c r="P9" s="14" t="s">
        <v>84</v>
      </c>
    </row>
    <row r="10" spans="1:16" ht="13.5">
      <c r="A10" s="72">
        <v>1</v>
      </c>
      <c r="B10" s="26">
        <v>2</v>
      </c>
      <c r="C10" s="12">
        <v>3</v>
      </c>
      <c r="D10" s="12">
        <v>4</v>
      </c>
      <c r="E10" s="13">
        <v>5</v>
      </c>
      <c r="F10" s="13">
        <v>6</v>
      </c>
      <c r="G10" s="13">
        <v>7</v>
      </c>
      <c r="H10" s="13">
        <v>8</v>
      </c>
      <c r="I10" s="72">
        <v>9</v>
      </c>
      <c r="J10" s="73"/>
      <c r="K10" s="12">
        <v>11</v>
      </c>
      <c r="L10" s="12">
        <v>12</v>
      </c>
      <c r="M10" s="72">
        <v>13</v>
      </c>
      <c r="N10" s="72">
        <v>14</v>
      </c>
      <c r="O10" s="72">
        <v>15</v>
      </c>
      <c r="P10" s="72">
        <v>16</v>
      </c>
    </row>
    <row r="11" spans="1:16" ht="54">
      <c r="A11" s="72"/>
      <c r="B11" s="392" t="s">
        <v>316</v>
      </c>
      <c r="C11" s="12"/>
      <c r="D11" s="72" t="s">
        <v>1</v>
      </c>
      <c r="E11" s="355">
        <v>4000</v>
      </c>
      <c r="F11" s="72" t="s">
        <v>1</v>
      </c>
      <c r="G11" s="355"/>
      <c r="H11" s="72" t="s">
        <v>1</v>
      </c>
      <c r="I11" s="72" t="s">
        <v>1</v>
      </c>
      <c r="J11" s="73" t="s">
        <v>1</v>
      </c>
      <c r="K11" s="72" t="s">
        <v>1</v>
      </c>
      <c r="L11" s="72" t="s">
        <v>1</v>
      </c>
      <c r="M11" s="72" t="s">
        <v>1</v>
      </c>
      <c r="N11" s="72" t="s">
        <v>1</v>
      </c>
      <c r="O11" s="72" t="s">
        <v>1</v>
      </c>
      <c r="P11" s="72" t="s">
        <v>1</v>
      </c>
    </row>
    <row r="12" spans="1:16" ht="27">
      <c r="A12" s="72">
        <v>1</v>
      </c>
      <c r="B12" s="75" t="s">
        <v>93</v>
      </c>
      <c r="C12" s="352">
        <v>158</v>
      </c>
      <c r="D12" s="72" t="s">
        <v>1</v>
      </c>
      <c r="E12" s="72" t="s">
        <v>1</v>
      </c>
      <c r="F12" s="72" t="s">
        <v>1</v>
      </c>
      <c r="G12" s="72" t="s">
        <v>1</v>
      </c>
      <c r="H12" s="72" t="s">
        <v>1</v>
      </c>
      <c r="I12" s="72" t="s">
        <v>1</v>
      </c>
      <c r="J12" s="73" t="s">
        <v>1</v>
      </c>
      <c r="K12" s="72" t="s">
        <v>1</v>
      </c>
      <c r="L12" s="72" t="s">
        <v>1</v>
      </c>
      <c r="M12" s="72" t="s">
        <v>1</v>
      </c>
      <c r="N12" s="72" t="s">
        <v>1</v>
      </c>
      <c r="O12" s="76">
        <v>200000</v>
      </c>
      <c r="P12" s="76">
        <f>O12</f>
        <v>200000</v>
      </c>
    </row>
    <row r="13" spans="1:16" s="371" customFormat="1" ht="13.5">
      <c r="A13" s="384">
        <v>2</v>
      </c>
      <c r="B13" s="393" t="s">
        <v>94</v>
      </c>
      <c r="C13" s="394">
        <v>1</v>
      </c>
      <c r="D13" s="376">
        <v>1</v>
      </c>
      <c r="E13" s="416">
        <f>D13*12*$E$11</f>
        <v>48000</v>
      </c>
      <c r="F13" s="416"/>
      <c r="G13" s="416">
        <f>F13*12*$G$11</f>
        <v>0</v>
      </c>
      <c r="H13" s="416">
        <f>E13+G13</f>
        <v>48000</v>
      </c>
      <c r="I13" s="381"/>
      <c r="J13" s="395">
        <f aca="true" t="shared" si="0" ref="J13:J28">(I13-360)*4.17</f>
        <v>-1501.2</v>
      </c>
      <c r="K13" s="378"/>
      <c r="L13" s="378"/>
      <c r="M13" s="378">
        <f aca="true" t="shared" si="1" ref="M13:M28">J13+K13+L13</f>
        <v>-1501.2</v>
      </c>
      <c r="N13" s="378">
        <f>M13*C13*12</f>
        <v>-18014.4</v>
      </c>
      <c r="O13" s="378" t="s">
        <v>1</v>
      </c>
      <c r="P13" s="378">
        <f>H13+N13</f>
        <v>29985.6</v>
      </c>
    </row>
    <row r="14" spans="1:16" ht="13.5">
      <c r="A14" s="72">
        <v>3</v>
      </c>
      <c r="B14" s="75" t="s">
        <v>95</v>
      </c>
      <c r="C14" s="12">
        <v>2</v>
      </c>
      <c r="D14" s="12"/>
      <c r="E14" s="354">
        <f>D14*12*$E$11</f>
        <v>0</v>
      </c>
      <c r="F14" s="12"/>
      <c r="G14" s="354">
        <f>F14*12*$G$11</f>
        <v>0</v>
      </c>
      <c r="H14" s="77">
        <f>E14+G14</f>
        <v>0</v>
      </c>
      <c r="I14" s="72">
        <v>4000</v>
      </c>
      <c r="J14" s="79">
        <f t="shared" si="0"/>
        <v>15178.8</v>
      </c>
      <c r="K14" s="76">
        <v>15000</v>
      </c>
      <c r="L14" s="76">
        <v>10000</v>
      </c>
      <c r="M14" s="76">
        <f t="shared" si="1"/>
        <v>40178.8</v>
      </c>
      <c r="N14" s="76">
        <f aca="true" t="shared" si="2" ref="N14:N28">M14*C14*12</f>
        <v>964291.2000000001</v>
      </c>
      <c r="O14" s="76" t="s">
        <v>1</v>
      </c>
      <c r="P14" s="76">
        <f>H14+N14</f>
        <v>964291.2000000001</v>
      </c>
    </row>
    <row r="15" spans="1:16" ht="13.5">
      <c r="A15" s="72">
        <v>4</v>
      </c>
      <c r="B15" s="75" t="s">
        <v>96</v>
      </c>
      <c r="C15" s="12"/>
      <c r="D15" s="12" t="s">
        <v>1</v>
      </c>
      <c r="E15" s="12" t="s">
        <v>1</v>
      </c>
      <c r="F15" s="12" t="s">
        <v>1</v>
      </c>
      <c r="G15" s="12" t="s">
        <v>1</v>
      </c>
      <c r="H15" s="12" t="s">
        <v>1</v>
      </c>
      <c r="I15" s="72">
        <v>2000</v>
      </c>
      <c r="J15" s="79">
        <f t="shared" si="0"/>
        <v>6838.8</v>
      </c>
      <c r="K15" s="76">
        <v>5000</v>
      </c>
      <c r="L15" s="76"/>
      <c r="M15" s="76">
        <f t="shared" si="1"/>
        <v>11838.8</v>
      </c>
      <c r="N15" s="76">
        <f t="shared" si="2"/>
        <v>0</v>
      </c>
      <c r="O15" s="76" t="s">
        <v>1</v>
      </c>
      <c r="P15" s="76">
        <f>N15</f>
        <v>0</v>
      </c>
    </row>
    <row r="16" spans="1:16" ht="13.5">
      <c r="A16" s="72">
        <v>5</v>
      </c>
      <c r="B16" s="75" t="s">
        <v>97</v>
      </c>
      <c r="C16" s="12"/>
      <c r="D16" s="12" t="s">
        <v>1</v>
      </c>
      <c r="E16" s="12" t="s">
        <v>1</v>
      </c>
      <c r="F16" s="12" t="s">
        <v>1</v>
      </c>
      <c r="G16" s="12" t="s">
        <v>1</v>
      </c>
      <c r="H16" s="12" t="s">
        <v>1</v>
      </c>
      <c r="I16" s="72">
        <v>2000</v>
      </c>
      <c r="J16" s="79">
        <f t="shared" si="0"/>
        <v>6838.8</v>
      </c>
      <c r="K16" s="76">
        <v>5000</v>
      </c>
      <c r="L16" s="76"/>
      <c r="M16" s="76">
        <f t="shared" si="1"/>
        <v>11838.8</v>
      </c>
      <c r="N16" s="76">
        <f t="shared" si="2"/>
        <v>0</v>
      </c>
      <c r="O16" s="76" t="s">
        <v>1</v>
      </c>
      <c r="P16" s="76">
        <f>N16</f>
        <v>0</v>
      </c>
    </row>
    <row r="17" spans="1:16" ht="13.5">
      <c r="A17" s="72">
        <v>6</v>
      </c>
      <c r="B17" s="75" t="s">
        <v>98</v>
      </c>
      <c r="C17" s="12"/>
      <c r="D17" s="12" t="s">
        <v>1</v>
      </c>
      <c r="E17" s="12" t="s">
        <v>1</v>
      </c>
      <c r="F17" s="12" t="s">
        <v>1</v>
      </c>
      <c r="G17" s="12" t="s">
        <v>1</v>
      </c>
      <c r="H17" s="12" t="s">
        <v>1</v>
      </c>
      <c r="I17" s="72">
        <v>5000</v>
      </c>
      <c r="J17" s="79">
        <f t="shared" si="0"/>
        <v>19348.8</v>
      </c>
      <c r="K17" s="76">
        <v>10000</v>
      </c>
      <c r="L17" s="76"/>
      <c r="M17" s="76">
        <f t="shared" si="1"/>
        <v>29348.8</v>
      </c>
      <c r="N17" s="76">
        <f t="shared" si="2"/>
        <v>0</v>
      </c>
      <c r="O17" s="76" t="s">
        <v>1</v>
      </c>
      <c r="P17" s="76">
        <f>N17</f>
        <v>0</v>
      </c>
    </row>
    <row r="18" spans="1:16" ht="13.5">
      <c r="A18" s="72">
        <v>7</v>
      </c>
      <c r="B18" s="75" t="s">
        <v>99</v>
      </c>
      <c r="C18" s="12"/>
      <c r="D18" s="12"/>
      <c r="E18" s="354">
        <f>D18*12*$E$11</f>
        <v>0</v>
      </c>
      <c r="F18" s="12"/>
      <c r="G18" s="354">
        <f>F18*12*$G$11</f>
        <v>0</v>
      </c>
      <c r="H18" s="77">
        <f>E18+G18</f>
        <v>0</v>
      </c>
      <c r="I18" s="72">
        <v>4000</v>
      </c>
      <c r="J18" s="79">
        <f t="shared" si="0"/>
        <v>15178.8</v>
      </c>
      <c r="K18" s="76">
        <v>15000</v>
      </c>
      <c r="L18" s="76">
        <v>10000</v>
      </c>
      <c r="M18" s="76">
        <f t="shared" si="1"/>
        <v>40178.8</v>
      </c>
      <c r="N18" s="76">
        <f t="shared" si="2"/>
        <v>0</v>
      </c>
      <c r="O18" s="76" t="s">
        <v>1</v>
      </c>
      <c r="P18" s="76">
        <f>H18+N18</f>
        <v>0</v>
      </c>
    </row>
    <row r="19" spans="1:16" ht="27">
      <c r="A19" s="72">
        <v>8</v>
      </c>
      <c r="B19" s="75" t="s">
        <v>100</v>
      </c>
      <c r="C19" s="12"/>
      <c r="D19" s="12" t="s">
        <v>1</v>
      </c>
      <c r="E19" s="12" t="s">
        <v>1</v>
      </c>
      <c r="F19" s="12" t="s">
        <v>1</v>
      </c>
      <c r="G19" s="12" t="s">
        <v>1</v>
      </c>
      <c r="H19" s="12" t="s">
        <v>1</v>
      </c>
      <c r="I19" s="72">
        <v>2000</v>
      </c>
      <c r="J19" s="79">
        <f t="shared" si="0"/>
        <v>6838.8</v>
      </c>
      <c r="K19" s="76">
        <v>5000</v>
      </c>
      <c r="L19" s="76"/>
      <c r="M19" s="76">
        <f t="shared" si="1"/>
        <v>11838.8</v>
      </c>
      <c r="N19" s="76">
        <f t="shared" si="2"/>
        <v>0</v>
      </c>
      <c r="O19" s="76" t="s">
        <v>1</v>
      </c>
      <c r="P19" s="76">
        <f>N19</f>
        <v>0</v>
      </c>
    </row>
    <row r="20" spans="1:16" ht="27">
      <c r="A20" s="72">
        <v>9</v>
      </c>
      <c r="B20" s="75" t="s">
        <v>101</v>
      </c>
      <c r="C20" s="12"/>
      <c r="D20" s="12"/>
      <c r="E20" s="354">
        <f>D20*12*$E$11</f>
        <v>0</v>
      </c>
      <c r="F20" s="12"/>
      <c r="G20" s="354">
        <f>F20*12*$G$11</f>
        <v>0</v>
      </c>
      <c r="H20" s="77">
        <f>E20+G20</f>
        <v>0</v>
      </c>
      <c r="I20" s="72">
        <v>4000</v>
      </c>
      <c r="J20" s="79">
        <f t="shared" si="0"/>
        <v>15178.8</v>
      </c>
      <c r="K20" s="76">
        <v>10000</v>
      </c>
      <c r="L20" s="76">
        <v>5000</v>
      </c>
      <c r="M20" s="76">
        <f t="shared" si="1"/>
        <v>30178.8</v>
      </c>
      <c r="N20" s="76">
        <f t="shared" si="2"/>
        <v>0</v>
      </c>
      <c r="O20" s="76" t="s">
        <v>1</v>
      </c>
      <c r="P20" s="76">
        <f>H20+N20</f>
        <v>0</v>
      </c>
    </row>
    <row r="21" spans="1:16" ht="40.5">
      <c r="A21" s="72">
        <v>10</v>
      </c>
      <c r="B21" s="75" t="s">
        <v>102</v>
      </c>
      <c r="C21" s="12">
        <v>11</v>
      </c>
      <c r="D21" s="12"/>
      <c r="E21" s="354">
        <f>D21*12*$E$11</f>
        <v>0</v>
      </c>
      <c r="F21" s="12"/>
      <c r="G21" s="354">
        <f>F21*12*$G$11</f>
        <v>0</v>
      </c>
      <c r="H21" s="77">
        <f>E21+G21</f>
        <v>0</v>
      </c>
      <c r="I21" s="72">
        <v>3000</v>
      </c>
      <c r="J21" s="79">
        <f t="shared" si="0"/>
        <v>11008.8</v>
      </c>
      <c r="K21" s="76">
        <v>8000</v>
      </c>
      <c r="L21" s="76">
        <v>4000</v>
      </c>
      <c r="M21" s="76">
        <f>J21+K21+L21</f>
        <v>23008.8</v>
      </c>
      <c r="N21" s="76">
        <f t="shared" si="2"/>
        <v>3037161.5999999996</v>
      </c>
      <c r="O21" s="76" t="s">
        <v>1</v>
      </c>
      <c r="P21" s="76">
        <f>H21+N21</f>
        <v>3037161.5999999996</v>
      </c>
    </row>
    <row r="22" spans="1:16" ht="27">
      <c r="A22" s="72">
        <v>11</v>
      </c>
      <c r="B22" s="75" t="s">
        <v>103</v>
      </c>
      <c r="C22" s="12"/>
      <c r="D22" s="12" t="s">
        <v>1</v>
      </c>
      <c r="E22" s="12" t="s">
        <v>1</v>
      </c>
      <c r="F22" s="12" t="s">
        <v>1</v>
      </c>
      <c r="G22" s="12" t="s">
        <v>1</v>
      </c>
      <c r="H22" s="12" t="s">
        <v>1</v>
      </c>
      <c r="I22" s="72">
        <v>4000</v>
      </c>
      <c r="J22" s="79">
        <f t="shared" si="0"/>
        <v>15178.8</v>
      </c>
      <c r="K22" s="76">
        <v>5000</v>
      </c>
      <c r="L22" s="76"/>
      <c r="M22" s="76">
        <f t="shared" si="1"/>
        <v>20178.8</v>
      </c>
      <c r="N22" s="76">
        <f t="shared" si="2"/>
        <v>0</v>
      </c>
      <c r="O22" s="76" t="s">
        <v>1</v>
      </c>
      <c r="P22" s="76">
        <f aca="true" t="shared" si="3" ref="P22:P28">N22</f>
        <v>0</v>
      </c>
    </row>
    <row r="23" spans="1:16" ht="40.5">
      <c r="A23" s="72">
        <v>12</v>
      </c>
      <c r="B23" s="75" t="s">
        <v>104</v>
      </c>
      <c r="C23" s="12">
        <v>11</v>
      </c>
      <c r="D23" s="12" t="s">
        <v>1</v>
      </c>
      <c r="E23" s="12" t="s">
        <v>1</v>
      </c>
      <c r="F23" s="12" t="s">
        <v>1</v>
      </c>
      <c r="G23" s="12" t="s">
        <v>1</v>
      </c>
      <c r="H23" s="12" t="s">
        <v>1</v>
      </c>
      <c r="I23" s="72">
        <v>3000</v>
      </c>
      <c r="J23" s="79">
        <f t="shared" si="0"/>
        <v>11008.8</v>
      </c>
      <c r="K23" s="76">
        <v>4000</v>
      </c>
      <c r="L23" s="76"/>
      <c r="M23" s="76">
        <f t="shared" si="1"/>
        <v>15008.8</v>
      </c>
      <c r="N23" s="76">
        <f t="shared" si="2"/>
        <v>1981161.5999999999</v>
      </c>
      <c r="O23" s="76" t="s">
        <v>1</v>
      </c>
      <c r="P23" s="76">
        <f t="shared" si="3"/>
        <v>1981161.5999999999</v>
      </c>
    </row>
    <row r="24" spans="1:16" ht="27">
      <c r="A24" s="72">
        <v>13</v>
      </c>
      <c r="B24" s="75" t="s">
        <v>105</v>
      </c>
      <c r="C24" s="417">
        <f>+C25+C26+C27+C28</f>
        <v>6</v>
      </c>
      <c r="D24" s="12" t="s">
        <v>1</v>
      </c>
      <c r="E24" s="12" t="s">
        <v>1</v>
      </c>
      <c r="F24" s="12" t="s">
        <v>1</v>
      </c>
      <c r="G24" s="12" t="s">
        <v>1</v>
      </c>
      <c r="H24" s="12" t="s">
        <v>1</v>
      </c>
      <c r="I24" s="72">
        <v>3000</v>
      </c>
      <c r="J24" s="79">
        <f t="shared" si="0"/>
        <v>11008.8</v>
      </c>
      <c r="K24" s="76">
        <v>5000</v>
      </c>
      <c r="L24" s="76"/>
      <c r="M24" s="76">
        <f t="shared" si="1"/>
        <v>16008.8</v>
      </c>
      <c r="N24" s="76">
        <f>M24*C24*12</f>
        <v>1152633.5999999999</v>
      </c>
      <c r="O24" s="76" t="s">
        <v>1</v>
      </c>
      <c r="P24" s="76">
        <f t="shared" si="3"/>
        <v>1152633.5999999999</v>
      </c>
    </row>
    <row r="25" spans="1:16" ht="27">
      <c r="A25" s="72">
        <v>14</v>
      </c>
      <c r="B25" s="75" t="s">
        <v>106</v>
      </c>
      <c r="C25" s="12"/>
      <c r="D25" s="12" t="s">
        <v>1</v>
      </c>
      <c r="E25" s="12" t="s">
        <v>1</v>
      </c>
      <c r="F25" s="12" t="s">
        <v>1</v>
      </c>
      <c r="G25" s="12" t="s">
        <v>1</v>
      </c>
      <c r="H25" s="12" t="s">
        <v>1</v>
      </c>
      <c r="I25" s="72">
        <v>5000</v>
      </c>
      <c r="J25" s="79">
        <f t="shared" si="0"/>
        <v>19348.8</v>
      </c>
      <c r="K25" s="76">
        <v>10000</v>
      </c>
      <c r="L25" s="76">
        <v>100000</v>
      </c>
      <c r="M25" s="76">
        <f>J25+K25+L25</f>
        <v>129348.8</v>
      </c>
      <c r="N25" s="76">
        <f>M25*C25*12</f>
        <v>0</v>
      </c>
      <c r="O25" s="76" t="s">
        <v>1</v>
      </c>
      <c r="P25" s="76">
        <f>N25</f>
        <v>0</v>
      </c>
    </row>
    <row r="26" spans="1:16" ht="27">
      <c r="A26" s="72">
        <v>15</v>
      </c>
      <c r="B26" s="75" t="s">
        <v>107</v>
      </c>
      <c r="C26" s="12"/>
      <c r="D26" s="12" t="s">
        <v>1</v>
      </c>
      <c r="E26" s="12" t="s">
        <v>1</v>
      </c>
      <c r="F26" s="12" t="s">
        <v>1</v>
      </c>
      <c r="G26" s="12" t="s">
        <v>1</v>
      </c>
      <c r="H26" s="12" t="s">
        <v>1</v>
      </c>
      <c r="I26" s="72">
        <v>5000</v>
      </c>
      <c r="J26" s="79">
        <f t="shared" si="0"/>
        <v>19348.8</v>
      </c>
      <c r="K26" s="76"/>
      <c r="L26" s="76"/>
      <c r="M26" s="76">
        <f t="shared" si="1"/>
        <v>19348.8</v>
      </c>
      <c r="N26" s="76">
        <f t="shared" si="2"/>
        <v>0</v>
      </c>
      <c r="O26" s="76" t="s">
        <v>1</v>
      </c>
      <c r="P26" s="76">
        <f t="shared" si="3"/>
        <v>0</v>
      </c>
    </row>
    <row r="27" spans="1:16" ht="13.5">
      <c r="A27" s="72">
        <v>16</v>
      </c>
      <c r="B27" s="75" t="s">
        <v>108</v>
      </c>
      <c r="C27" s="12">
        <v>5</v>
      </c>
      <c r="D27" s="12" t="s">
        <v>1</v>
      </c>
      <c r="E27" s="12" t="s">
        <v>1</v>
      </c>
      <c r="F27" s="12" t="s">
        <v>1</v>
      </c>
      <c r="G27" s="12" t="s">
        <v>1</v>
      </c>
      <c r="H27" s="12" t="s">
        <v>1</v>
      </c>
      <c r="I27" s="72">
        <v>3000</v>
      </c>
      <c r="J27" s="79">
        <f t="shared" si="0"/>
        <v>11008.8</v>
      </c>
      <c r="K27" s="76"/>
      <c r="L27" s="76"/>
      <c r="M27" s="76">
        <f t="shared" si="1"/>
        <v>11008.8</v>
      </c>
      <c r="N27" s="76">
        <f t="shared" si="2"/>
        <v>660528</v>
      </c>
      <c r="O27" s="76" t="s">
        <v>1</v>
      </c>
      <c r="P27" s="76">
        <f t="shared" si="3"/>
        <v>660528</v>
      </c>
    </row>
    <row r="28" spans="1:16" ht="13.5">
      <c r="A28" s="72">
        <v>17</v>
      </c>
      <c r="B28" s="75" t="s">
        <v>109</v>
      </c>
      <c r="C28" s="12">
        <v>1</v>
      </c>
      <c r="D28" s="81" t="s">
        <v>1</v>
      </c>
      <c r="E28" s="82" t="s">
        <v>1</v>
      </c>
      <c r="F28" s="81" t="s">
        <v>1</v>
      </c>
      <c r="G28" s="82" t="s">
        <v>1</v>
      </c>
      <c r="H28" s="82" t="s">
        <v>1</v>
      </c>
      <c r="I28" s="72">
        <v>10000</v>
      </c>
      <c r="J28" s="79">
        <f t="shared" si="0"/>
        <v>40198.8</v>
      </c>
      <c r="K28" s="76">
        <v>20000</v>
      </c>
      <c r="L28" s="76">
        <v>50000</v>
      </c>
      <c r="M28" s="76">
        <f t="shared" si="1"/>
        <v>110198.8</v>
      </c>
      <c r="N28" s="76">
        <f t="shared" si="2"/>
        <v>1322385.6</v>
      </c>
      <c r="O28" s="76" t="s">
        <v>1</v>
      </c>
      <c r="P28" s="76">
        <f t="shared" si="3"/>
        <v>1322385.6</v>
      </c>
    </row>
    <row r="29" spans="1:16" ht="27">
      <c r="A29" s="72"/>
      <c r="B29" s="75" t="s">
        <v>110</v>
      </c>
      <c r="C29" s="12"/>
      <c r="D29" s="81" t="s">
        <v>1</v>
      </c>
      <c r="E29" s="81" t="s">
        <v>1</v>
      </c>
      <c r="F29" s="81" t="s">
        <v>1</v>
      </c>
      <c r="G29" s="81" t="s">
        <v>1</v>
      </c>
      <c r="H29" s="81" t="s">
        <v>1</v>
      </c>
      <c r="I29" s="81" t="s">
        <v>1</v>
      </c>
      <c r="J29" s="73" t="s">
        <v>1</v>
      </c>
      <c r="K29" s="81" t="s">
        <v>1</v>
      </c>
      <c r="L29" s="81" t="s">
        <v>1</v>
      </c>
      <c r="M29" s="83" t="s">
        <v>1</v>
      </c>
      <c r="N29" s="83" t="s">
        <v>1</v>
      </c>
      <c r="O29" s="83" t="s">
        <v>1</v>
      </c>
      <c r="P29" s="83" t="s">
        <v>1</v>
      </c>
    </row>
    <row r="30" spans="1:16" ht="54">
      <c r="A30" s="72">
        <v>18</v>
      </c>
      <c r="B30" s="75" t="s">
        <v>111</v>
      </c>
      <c r="C30" s="84">
        <f>+(C12-C13-C14-C18-C20-C21-C29)/4</f>
        <v>36</v>
      </c>
      <c r="D30" s="676">
        <f>+C30-F30</f>
        <v>36</v>
      </c>
      <c r="E30" s="354">
        <f>D30*12*$E$11</f>
        <v>1728000</v>
      </c>
      <c r="F30" s="676"/>
      <c r="G30" s="354">
        <f>F30*12*$G$11</f>
        <v>0</v>
      </c>
      <c r="H30" s="77">
        <f>E30+G30</f>
        <v>1728000</v>
      </c>
      <c r="I30" s="72" t="s">
        <v>1</v>
      </c>
      <c r="J30" s="73"/>
      <c r="K30" s="76" t="s">
        <v>1</v>
      </c>
      <c r="L30" s="76" t="s">
        <v>1</v>
      </c>
      <c r="M30" s="76" t="s">
        <v>1</v>
      </c>
      <c r="N30" s="76" t="s">
        <v>1</v>
      </c>
      <c r="O30" s="76" t="s">
        <v>1</v>
      </c>
      <c r="P30" s="76">
        <f>H30</f>
        <v>1728000</v>
      </c>
    </row>
    <row r="31" spans="1:16" s="90" customFormat="1" ht="33">
      <c r="A31" s="85"/>
      <c r="B31" s="519" t="s">
        <v>379</v>
      </c>
      <c r="C31" s="86"/>
      <c r="D31" s="87"/>
      <c r="E31" s="87"/>
      <c r="F31" s="87"/>
      <c r="G31" s="87"/>
      <c r="H31" s="87"/>
      <c r="I31" s="85"/>
      <c r="J31" s="88"/>
      <c r="K31" s="89"/>
      <c r="L31" s="89"/>
      <c r="M31" s="89"/>
      <c r="N31" s="89">
        <f>SUM(N13:N30)*1.2</f>
        <v>10920176.639999999</v>
      </c>
      <c r="O31" s="89"/>
      <c r="P31" s="89">
        <f>SUM(P12:P30)*1.2-N31+N31*0.3</f>
        <v>5647252.992</v>
      </c>
    </row>
    <row r="32" spans="1:16" ht="13.5">
      <c r="A32" s="72"/>
      <c r="B32" s="75"/>
      <c r="C32" s="12"/>
      <c r="D32" s="12"/>
      <c r="E32" s="77"/>
      <c r="F32" s="12"/>
      <c r="G32" s="13"/>
      <c r="H32" s="77"/>
      <c r="I32" s="72"/>
      <c r="J32" s="73"/>
      <c r="K32" s="76"/>
      <c r="L32" s="76"/>
      <c r="M32" s="76"/>
      <c r="N32" s="76"/>
      <c r="O32" s="76"/>
      <c r="P32" s="76"/>
    </row>
    <row r="33" spans="1:16" ht="13.5">
      <c r="A33" s="72">
        <v>19</v>
      </c>
      <c r="B33" s="518" t="s">
        <v>377</v>
      </c>
      <c r="C33" s="12" t="s">
        <v>1</v>
      </c>
      <c r="D33" s="12" t="s">
        <v>1</v>
      </c>
      <c r="E33" s="12" t="s">
        <v>1</v>
      </c>
      <c r="F33" s="12" t="s">
        <v>1</v>
      </c>
      <c r="G33" s="12" t="s">
        <v>1</v>
      </c>
      <c r="H33" s="12" t="s">
        <v>1</v>
      </c>
      <c r="I33" s="12" t="s">
        <v>1</v>
      </c>
      <c r="J33" s="74" t="s">
        <v>1</v>
      </c>
      <c r="K33" s="12" t="s">
        <v>1</v>
      </c>
      <c r="L33" s="12" t="s">
        <v>1</v>
      </c>
      <c r="M33" s="82" t="s">
        <v>1</v>
      </c>
      <c r="N33" s="82" t="s">
        <v>1</v>
      </c>
      <c r="O33" s="82" t="s">
        <v>1</v>
      </c>
      <c r="P33" s="76">
        <f>SUM(P34:P38)</f>
        <v>5499700</v>
      </c>
    </row>
    <row r="34" spans="1:16" ht="13.5">
      <c r="A34" s="72">
        <v>1</v>
      </c>
      <c r="B34" s="91" t="s">
        <v>615</v>
      </c>
      <c r="C34" s="12" t="s">
        <v>1</v>
      </c>
      <c r="D34" s="12" t="s">
        <v>1</v>
      </c>
      <c r="E34" s="12" t="s">
        <v>1</v>
      </c>
      <c r="F34" s="12" t="s">
        <v>1</v>
      </c>
      <c r="G34" s="12" t="s">
        <v>1</v>
      </c>
      <c r="H34" s="12" t="s">
        <v>1</v>
      </c>
      <c r="I34" s="12" t="s">
        <v>1</v>
      </c>
      <c r="J34" s="74" t="s">
        <v>1</v>
      </c>
      <c r="K34" s="12" t="s">
        <v>1</v>
      </c>
      <c r="L34" s="12" t="s">
        <v>1</v>
      </c>
      <c r="M34" s="82" t="s">
        <v>1</v>
      </c>
      <c r="N34" s="82" t="s">
        <v>1</v>
      </c>
      <c r="O34" s="82" t="s">
        <v>1</v>
      </c>
      <c r="P34" s="76">
        <v>5499700</v>
      </c>
    </row>
    <row r="35" spans="1:16" ht="13.5">
      <c r="A35" s="72">
        <v>2</v>
      </c>
      <c r="B35" s="91"/>
      <c r="C35" s="12" t="s">
        <v>1</v>
      </c>
      <c r="D35" s="12" t="s">
        <v>1</v>
      </c>
      <c r="E35" s="12" t="s">
        <v>1</v>
      </c>
      <c r="F35" s="12" t="s">
        <v>1</v>
      </c>
      <c r="G35" s="12" t="s">
        <v>1</v>
      </c>
      <c r="H35" s="12" t="s">
        <v>1</v>
      </c>
      <c r="I35" s="12" t="s">
        <v>1</v>
      </c>
      <c r="J35" s="74" t="s">
        <v>1</v>
      </c>
      <c r="K35" s="12" t="s">
        <v>1</v>
      </c>
      <c r="L35" s="12" t="s">
        <v>1</v>
      </c>
      <c r="M35" s="82" t="s">
        <v>1</v>
      </c>
      <c r="N35" s="82" t="s">
        <v>1</v>
      </c>
      <c r="O35" s="82" t="s">
        <v>1</v>
      </c>
      <c r="P35" s="76"/>
    </row>
    <row r="36" spans="1:16" ht="13.5">
      <c r="A36" s="72">
        <v>3</v>
      </c>
      <c r="B36" s="91"/>
      <c r="C36" s="12" t="s">
        <v>1</v>
      </c>
      <c r="D36" s="12" t="s">
        <v>1</v>
      </c>
      <c r="E36" s="12" t="s">
        <v>1</v>
      </c>
      <c r="F36" s="12" t="s">
        <v>1</v>
      </c>
      <c r="G36" s="12" t="s">
        <v>1</v>
      </c>
      <c r="H36" s="12" t="s">
        <v>1</v>
      </c>
      <c r="I36" s="12" t="s">
        <v>1</v>
      </c>
      <c r="J36" s="74" t="s">
        <v>1</v>
      </c>
      <c r="K36" s="12" t="s">
        <v>1</v>
      </c>
      <c r="L36" s="12" t="s">
        <v>1</v>
      </c>
      <c r="M36" s="82" t="s">
        <v>1</v>
      </c>
      <c r="N36" s="82" t="s">
        <v>1</v>
      </c>
      <c r="O36" s="82" t="s">
        <v>1</v>
      </c>
      <c r="P36" s="76"/>
    </row>
    <row r="37" spans="1:16" ht="13.5">
      <c r="A37" s="72">
        <v>4</v>
      </c>
      <c r="B37" s="91"/>
      <c r="C37" s="12" t="s">
        <v>1</v>
      </c>
      <c r="D37" s="12" t="s">
        <v>1</v>
      </c>
      <c r="E37" s="12" t="s">
        <v>1</v>
      </c>
      <c r="F37" s="12" t="s">
        <v>1</v>
      </c>
      <c r="G37" s="12" t="s">
        <v>1</v>
      </c>
      <c r="H37" s="12" t="s">
        <v>1</v>
      </c>
      <c r="I37" s="12" t="s">
        <v>1</v>
      </c>
      <c r="J37" s="74" t="s">
        <v>1</v>
      </c>
      <c r="K37" s="12" t="s">
        <v>1</v>
      </c>
      <c r="L37" s="12" t="s">
        <v>1</v>
      </c>
      <c r="M37" s="82" t="s">
        <v>1</v>
      </c>
      <c r="N37" s="82" t="s">
        <v>1</v>
      </c>
      <c r="O37" s="82" t="s">
        <v>1</v>
      </c>
      <c r="P37" s="76"/>
    </row>
    <row r="38" spans="1:16" ht="13.5">
      <c r="A38" s="72" t="s">
        <v>315</v>
      </c>
      <c r="B38" s="91"/>
      <c r="C38" s="12" t="s">
        <v>1</v>
      </c>
      <c r="D38" s="12" t="s">
        <v>1</v>
      </c>
      <c r="E38" s="12" t="s">
        <v>1</v>
      </c>
      <c r="F38" s="12" t="s">
        <v>1</v>
      </c>
      <c r="G38" s="12" t="s">
        <v>1</v>
      </c>
      <c r="H38" s="12" t="s">
        <v>1</v>
      </c>
      <c r="I38" s="12" t="s">
        <v>1</v>
      </c>
      <c r="J38" s="74" t="s">
        <v>1</v>
      </c>
      <c r="K38" s="12" t="s">
        <v>1</v>
      </c>
      <c r="L38" s="12" t="s">
        <v>1</v>
      </c>
      <c r="M38" s="82" t="s">
        <v>1</v>
      </c>
      <c r="N38" s="82" t="s">
        <v>1</v>
      </c>
      <c r="O38" s="82" t="s">
        <v>1</v>
      </c>
      <c r="P38" s="76"/>
    </row>
    <row r="39" spans="1:16" s="391" customFormat="1" ht="18" thickBot="1">
      <c r="A39" s="386"/>
      <c r="B39" s="387" t="s">
        <v>112</v>
      </c>
      <c r="C39" s="388" t="s">
        <v>1</v>
      </c>
      <c r="D39" s="388" t="s">
        <v>1</v>
      </c>
      <c r="E39" s="388" t="s">
        <v>1</v>
      </c>
      <c r="F39" s="388" t="s">
        <v>1</v>
      </c>
      <c r="G39" s="388" t="s">
        <v>1</v>
      </c>
      <c r="H39" s="388" t="s">
        <v>1</v>
      </c>
      <c r="I39" s="388" t="s">
        <v>1</v>
      </c>
      <c r="J39" s="389" t="s">
        <v>1</v>
      </c>
      <c r="K39" s="388" t="s">
        <v>1</v>
      </c>
      <c r="L39" s="388" t="s">
        <v>1</v>
      </c>
      <c r="M39" s="390" t="s">
        <v>1</v>
      </c>
      <c r="N39" s="390" t="s">
        <v>1</v>
      </c>
      <c r="O39" s="390" t="s">
        <v>1</v>
      </c>
      <c r="P39" s="390">
        <f>P31+P33</f>
        <v>11146952.991999999</v>
      </c>
    </row>
    <row r="40" spans="2:16" ht="18" thickBot="1">
      <c r="B40" s="93"/>
      <c r="C40" s="94"/>
      <c r="D40" s="94"/>
      <c r="E40" s="94"/>
      <c r="F40" s="94"/>
      <c r="G40" s="94"/>
      <c r="H40" s="94"/>
      <c r="I40" s="95"/>
      <c r="J40" s="96"/>
      <c r="K40" s="95"/>
      <c r="L40" s="95"/>
      <c r="M40" s="97"/>
      <c r="N40" s="97"/>
      <c r="O40" s="97"/>
      <c r="P40" s="98">
        <f>P39/1000</f>
        <v>11146.952991999999</v>
      </c>
    </row>
    <row r="41" spans="2:8" ht="13.5">
      <c r="B41" s="99"/>
      <c r="C41" s="94"/>
      <c r="D41" s="94"/>
      <c r="E41" s="94"/>
      <c r="F41" s="94"/>
      <c r="G41" s="94"/>
      <c r="H41" s="94"/>
    </row>
    <row r="42" spans="2:6" ht="13.5">
      <c r="B42" s="675"/>
      <c r="C42" s="675"/>
      <c r="D42" s="675"/>
      <c r="E42" s="675"/>
      <c r="F42" s="675"/>
    </row>
  </sheetData>
  <sheetProtection/>
  <mergeCells count="3">
    <mergeCell ref="O2:P2"/>
    <mergeCell ref="I8:J8"/>
    <mergeCell ref="D3:K3"/>
  </mergeCells>
  <printOptions/>
  <pageMargins left="0.25" right="0.25" top="0.25" bottom="0.25" header="0.22" footer="0.16"/>
  <pageSetup horizontalDpi="600" verticalDpi="600" orientation="landscape" paperSize="9" scale="65" r:id="rId1"/>
  <ignoredErrors>
    <ignoredError sqref="P1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4.00390625" style="5" customWidth="1"/>
    <col min="2" max="2" width="41.7109375" style="5" bestFit="1" customWidth="1"/>
    <col min="3" max="3" width="8.28125" style="5" bestFit="1" customWidth="1"/>
    <col min="4" max="4" width="15.140625" style="5" customWidth="1"/>
    <col min="5" max="5" width="14.7109375" style="5" customWidth="1"/>
    <col min="6" max="6" width="7.8515625" style="5" bestFit="1" customWidth="1"/>
    <col min="7" max="7" width="10.421875" style="5" customWidth="1"/>
    <col min="8" max="8" width="8.28125" style="5" bestFit="1" customWidth="1"/>
    <col min="9" max="9" width="9.7109375" style="5" bestFit="1" customWidth="1"/>
    <col min="10" max="10" width="9.140625" style="5" customWidth="1"/>
    <col min="11" max="11" width="10.00390625" style="5" customWidth="1"/>
    <col min="12" max="16384" width="9.140625" style="5" customWidth="1"/>
  </cols>
  <sheetData>
    <row r="1" spans="1:13" s="342" customFormat="1" ht="23.25" customHeight="1">
      <c r="A1" s="340"/>
      <c r="B1" s="861"/>
      <c r="C1" s="861"/>
      <c r="D1" s="861"/>
      <c r="E1" s="861"/>
      <c r="F1" s="861"/>
      <c r="G1" s="3"/>
      <c r="H1" s="3"/>
      <c r="I1" s="32"/>
      <c r="J1" s="137" t="s">
        <v>380</v>
      </c>
      <c r="K1" s="3"/>
      <c r="L1" s="341"/>
      <c r="M1" s="341"/>
    </row>
    <row r="2" spans="1:13" s="342" customFormat="1" ht="15" customHeight="1">
      <c r="A2" s="340"/>
      <c r="B2" s="1"/>
      <c r="C2" s="2"/>
      <c r="D2" s="2"/>
      <c r="E2" s="2"/>
      <c r="F2" s="3"/>
      <c r="G2" s="3"/>
      <c r="H2" s="3"/>
      <c r="I2" s="852" t="s">
        <v>27</v>
      </c>
      <c r="J2" s="852"/>
      <c r="K2" s="852"/>
      <c r="L2" s="341"/>
      <c r="M2" s="341"/>
    </row>
    <row r="3" spans="1:13" s="342" customFormat="1" ht="18" thickBot="1">
      <c r="A3" s="33"/>
      <c r="B3" s="24" t="s">
        <v>28</v>
      </c>
      <c r="C3" s="349"/>
      <c r="D3" s="7"/>
      <c r="E3" s="7"/>
      <c r="F3" s="7"/>
      <c r="G3" s="8"/>
      <c r="H3" s="8"/>
      <c r="I3" s="341"/>
      <c r="J3" s="341"/>
      <c r="K3" s="341"/>
      <c r="L3" s="341"/>
      <c r="M3" s="341"/>
    </row>
    <row r="4" s="33" customFormat="1" ht="13.5"/>
    <row r="5" spans="1:17" s="50" customFormat="1" ht="16.5">
      <c r="A5" s="862" t="s">
        <v>77</v>
      </c>
      <c r="B5" s="862"/>
      <c r="C5" s="862"/>
      <c r="D5" s="862"/>
      <c r="E5" s="862"/>
      <c r="F5" s="862"/>
      <c r="G5" s="862"/>
      <c r="H5" s="862"/>
      <c r="I5" s="862"/>
      <c r="J5" s="862"/>
      <c r="K5" s="862"/>
      <c r="L5" s="33"/>
      <c r="M5" s="33"/>
      <c r="N5" s="33"/>
      <c r="O5" s="33"/>
      <c r="P5" s="33"/>
      <c r="Q5" s="33"/>
    </row>
    <row r="6" spans="1:17" s="50" customFormat="1" ht="16.5">
      <c r="A6" s="863" t="s">
        <v>514</v>
      </c>
      <c r="B6" s="863"/>
      <c r="C6" s="863"/>
      <c r="D6" s="863"/>
      <c r="E6" s="863"/>
      <c r="F6" s="863"/>
      <c r="G6" s="863"/>
      <c r="H6" s="863"/>
      <c r="I6" s="863"/>
      <c r="J6" s="863"/>
      <c r="K6" s="863"/>
      <c r="L6" s="33"/>
      <c r="M6" s="33"/>
      <c r="N6" s="33"/>
      <c r="O6" s="33"/>
      <c r="P6" s="33"/>
      <c r="Q6" s="33"/>
    </row>
    <row r="7" s="33" customFormat="1" ht="13.5">
      <c r="K7" s="478" t="s">
        <v>360</v>
      </c>
    </row>
    <row r="8" spans="1:11" ht="25.5" customHeight="1">
      <c r="A8" s="866" t="s">
        <v>117</v>
      </c>
      <c r="B8" s="866" t="s">
        <v>116</v>
      </c>
      <c r="C8" s="868" t="s">
        <v>456</v>
      </c>
      <c r="D8" s="868"/>
      <c r="E8" s="868"/>
      <c r="F8" s="868"/>
      <c r="G8" s="868"/>
      <c r="H8" s="868" t="s">
        <v>455</v>
      </c>
      <c r="I8" s="868"/>
      <c r="J8" s="864" t="s">
        <v>115</v>
      </c>
      <c r="K8" s="865"/>
    </row>
    <row r="9" spans="1:11" ht="79.5" customHeight="1" thickBot="1">
      <c r="A9" s="867"/>
      <c r="B9" s="867"/>
      <c r="C9" s="75" t="s">
        <v>118</v>
      </c>
      <c r="D9" s="26" t="s">
        <v>119</v>
      </c>
      <c r="E9" s="26" t="s">
        <v>120</v>
      </c>
      <c r="F9" s="75" t="s">
        <v>121</v>
      </c>
      <c r="G9" s="75" t="s">
        <v>122</v>
      </c>
      <c r="H9" s="75" t="s">
        <v>118</v>
      </c>
      <c r="I9" s="75" t="s">
        <v>122</v>
      </c>
      <c r="J9" s="75" t="s">
        <v>123</v>
      </c>
      <c r="K9" s="75" t="s">
        <v>124</v>
      </c>
    </row>
    <row r="10" spans="1:12" ht="14.25" thickBot="1">
      <c r="A10" s="101">
        <v>1</v>
      </c>
      <c r="B10" s="102">
        <f>A10+1</f>
        <v>2</v>
      </c>
      <c r="C10" s="102">
        <f>B10+1</f>
        <v>3</v>
      </c>
      <c r="D10" s="102">
        <f aca="true" t="shared" si="0" ref="D10:K10">C10+1</f>
        <v>4</v>
      </c>
      <c r="E10" s="102">
        <f t="shared" si="0"/>
        <v>5</v>
      </c>
      <c r="F10" s="102">
        <f t="shared" si="0"/>
        <v>6</v>
      </c>
      <c r="G10" s="102">
        <f t="shared" si="0"/>
        <v>7</v>
      </c>
      <c r="H10" s="102">
        <f t="shared" si="0"/>
        <v>8</v>
      </c>
      <c r="I10" s="102">
        <f t="shared" si="0"/>
        <v>9</v>
      </c>
      <c r="J10" s="102">
        <f t="shared" si="0"/>
        <v>10</v>
      </c>
      <c r="K10" s="102">
        <f t="shared" si="0"/>
        <v>11</v>
      </c>
      <c r="L10" s="103"/>
    </row>
    <row r="11" spans="1:11" ht="14.25">
      <c r="A11" s="104"/>
      <c r="B11" s="105" t="s">
        <v>112</v>
      </c>
      <c r="C11" s="76">
        <f>SUM(C13:C15)</f>
        <v>0</v>
      </c>
      <c r="D11" s="76">
        <f aca="true" t="shared" si="1" ref="D11:K11">SUM(D13:D15)</f>
        <v>0</v>
      </c>
      <c r="E11" s="76">
        <f t="shared" si="1"/>
        <v>0</v>
      </c>
      <c r="F11" s="76">
        <f t="shared" si="1"/>
        <v>0</v>
      </c>
      <c r="G11" s="76">
        <f t="shared" si="1"/>
        <v>0</v>
      </c>
      <c r="H11" s="76">
        <f t="shared" si="1"/>
        <v>0</v>
      </c>
      <c r="I11" s="76">
        <f t="shared" si="1"/>
        <v>0</v>
      </c>
      <c r="J11" s="76">
        <f t="shared" si="1"/>
        <v>0</v>
      </c>
      <c r="K11" s="76">
        <f t="shared" si="1"/>
        <v>0</v>
      </c>
    </row>
    <row r="12" spans="1:11" ht="13.5">
      <c r="A12" s="104"/>
      <c r="B12" s="106" t="s">
        <v>125</v>
      </c>
      <c r="C12" s="76"/>
      <c r="D12" s="76"/>
      <c r="E12" s="76"/>
      <c r="F12" s="76"/>
      <c r="G12" s="76"/>
      <c r="H12" s="76"/>
      <c r="I12" s="76"/>
      <c r="J12" s="76"/>
      <c r="K12" s="76"/>
    </row>
    <row r="13" spans="1:11" ht="13.5">
      <c r="A13" s="104">
        <v>1</v>
      </c>
      <c r="B13" s="104"/>
      <c r="C13" s="76">
        <v>0</v>
      </c>
      <c r="D13" s="76">
        <v>0</v>
      </c>
      <c r="E13" s="76">
        <v>0</v>
      </c>
      <c r="F13" s="82">
        <f>E13*D13</f>
        <v>0</v>
      </c>
      <c r="G13" s="82">
        <f>F13*C13</f>
        <v>0</v>
      </c>
      <c r="H13" s="76"/>
      <c r="I13" s="76"/>
      <c r="J13" s="76">
        <f>C13-H13</f>
        <v>0</v>
      </c>
      <c r="K13" s="76">
        <f>G13-I13</f>
        <v>0</v>
      </c>
    </row>
    <row r="14" spans="1:11" ht="13.5">
      <c r="A14" s="104">
        <v>2</v>
      </c>
      <c r="B14" s="104"/>
      <c r="C14" s="76">
        <v>0</v>
      </c>
      <c r="D14" s="76">
        <v>0</v>
      </c>
      <c r="E14" s="76">
        <v>0</v>
      </c>
      <c r="F14" s="82">
        <f>E14*D14</f>
        <v>0</v>
      </c>
      <c r="G14" s="82">
        <f>F14*C14</f>
        <v>0</v>
      </c>
      <c r="H14" s="76"/>
      <c r="I14" s="76"/>
      <c r="J14" s="76">
        <f>C14-H14</f>
        <v>0</v>
      </c>
      <c r="K14" s="76">
        <f>G14-I14</f>
        <v>0</v>
      </c>
    </row>
    <row r="15" spans="1:11" ht="13.5">
      <c r="A15" s="104">
        <v>3</v>
      </c>
      <c r="B15" s="104"/>
      <c r="C15" s="76">
        <v>0</v>
      </c>
      <c r="D15" s="76">
        <v>0</v>
      </c>
      <c r="E15" s="76">
        <v>0</v>
      </c>
      <c r="F15" s="82">
        <f>E15*D15</f>
        <v>0</v>
      </c>
      <c r="G15" s="82">
        <f>F15*C15</f>
        <v>0</v>
      </c>
      <c r="H15" s="76"/>
      <c r="I15" s="76"/>
      <c r="J15" s="76">
        <f>C15-H15</f>
        <v>0</v>
      </c>
      <c r="K15" s="76">
        <f>G15-I15</f>
        <v>0</v>
      </c>
    </row>
  </sheetData>
  <sheetProtection/>
  <mergeCells count="9">
    <mergeCell ref="B1:F1"/>
    <mergeCell ref="I2:K2"/>
    <mergeCell ref="A5:K5"/>
    <mergeCell ref="A6:K6"/>
    <mergeCell ref="J8:K8"/>
    <mergeCell ref="A8:A9"/>
    <mergeCell ref="B8:B9"/>
    <mergeCell ref="C8:G8"/>
    <mergeCell ref="H8:I8"/>
  </mergeCells>
  <printOptions/>
  <pageMargins left="0.25" right="0.33" top="0.7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3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4.28125" style="4" customWidth="1"/>
    <col min="2" max="2" width="23.8515625" style="100" customWidth="1"/>
    <col min="3" max="3" width="6.7109375" style="92" customWidth="1"/>
    <col min="4" max="4" width="8.8515625" style="92" bestFit="1" customWidth="1"/>
    <col min="5" max="8" width="9.8515625" style="92" customWidth="1"/>
    <col min="9" max="9" width="7.28125" style="4" customWidth="1"/>
    <col min="10" max="10" width="9.140625" style="5" customWidth="1"/>
    <col min="11" max="11" width="10.7109375" style="5" customWidth="1"/>
    <col min="12" max="12" width="9.00390625" style="5" bestFit="1" customWidth="1"/>
    <col min="13" max="16" width="9.140625" style="5" customWidth="1"/>
    <col min="17" max="17" width="6.7109375" style="5" bestFit="1" customWidth="1"/>
    <col min="18" max="19" width="9.140625" style="5" customWidth="1"/>
    <col min="20" max="20" width="10.57421875" style="5" customWidth="1"/>
    <col min="21" max="21" width="7.7109375" style="5" customWidth="1"/>
    <col min="22" max="22" width="6.7109375" style="5" bestFit="1" customWidth="1"/>
    <col min="23" max="23" width="11.421875" style="5" customWidth="1"/>
    <col min="24" max="16384" width="9.140625" style="5" customWidth="1"/>
  </cols>
  <sheetData>
    <row r="1" spans="1:19" s="33" customFormat="1" ht="23.25" customHeight="1">
      <c r="A1" s="340"/>
      <c r="B1" s="861"/>
      <c r="C1" s="874"/>
      <c r="D1" s="874"/>
      <c r="E1" s="874"/>
      <c r="F1" s="874"/>
      <c r="G1" s="3"/>
      <c r="H1" s="3"/>
      <c r="I1" s="32"/>
      <c r="J1" s="32"/>
      <c r="K1" s="32"/>
      <c r="L1" s="32"/>
      <c r="Q1" s="32"/>
      <c r="R1" s="137" t="s">
        <v>114</v>
      </c>
      <c r="S1" s="3"/>
    </row>
    <row r="2" spans="1:19" s="33" customFormat="1" ht="15" customHeight="1">
      <c r="A2" s="340"/>
      <c r="B2" s="1"/>
      <c r="C2" s="2"/>
      <c r="D2" s="2"/>
      <c r="E2" s="2"/>
      <c r="F2" s="3"/>
      <c r="G2" s="3"/>
      <c r="H2" s="3"/>
      <c r="I2" s="32"/>
      <c r="J2" s="32"/>
      <c r="K2" s="32"/>
      <c r="L2" s="32"/>
      <c r="Q2" s="852" t="s">
        <v>27</v>
      </c>
      <c r="R2" s="852"/>
      <c r="S2" s="852"/>
    </row>
    <row r="3" spans="2:12" s="33" customFormat="1" ht="18" thickBot="1">
      <c r="B3" s="24" t="s">
        <v>28</v>
      </c>
      <c r="C3" s="349"/>
      <c r="D3" s="7"/>
      <c r="E3" s="7"/>
      <c r="F3" s="7"/>
      <c r="G3" s="8"/>
      <c r="H3" s="8"/>
      <c r="I3" s="32"/>
      <c r="J3" s="32"/>
      <c r="K3" s="32"/>
      <c r="L3" s="32"/>
    </row>
    <row r="4" spans="1:19" s="33" customFormat="1" ht="12.75" customHeight="1">
      <c r="A4" s="340"/>
      <c r="B4" s="3"/>
      <c r="C4" s="3"/>
      <c r="D4" s="107"/>
      <c r="E4" s="107"/>
      <c r="F4" s="3"/>
      <c r="G4" s="3"/>
      <c r="H4" s="3"/>
      <c r="I4" s="9"/>
      <c r="J4" s="32"/>
      <c r="K4" s="32"/>
      <c r="L4" s="32"/>
      <c r="M4" s="32"/>
      <c r="Q4" s="32"/>
      <c r="R4" s="32"/>
      <c r="S4" s="32"/>
    </row>
    <row r="5" spans="1:19" s="50" customFormat="1" ht="12.75">
      <c r="A5" s="43"/>
      <c r="B5" s="44" t="s">
        <v>77</v>
      </c>
      <c r="C5" s="44"/>
      <c r="D5" s="44"/>
      <c r="E5" s="44"/>
      <c r="F5" s="44"/>
      <c r="G5" s="44"/>
      <c r="H5" s="44"/>
      <c r="I5" s="45"/>
      <c r="J5" s="45"/>
      <c r="K5" s="45"/>
      <c r="L5" s="45"/>
      <c r="M5" s="45"/>
      <c r="N5" s="45"/>
      <c r="O5" s="43"/>
      <c r="P5" s="47"/>
      <c r="Q5" s="43"/>
      <c r="R5" s="43"/>
      <c r="S5" s="43"/>
    </row>
    <row r="6" spans="1:19" s="50" customFormat="1" ht="12.75">
      <c r="A6" s="43"/>
      <c r="B6" s="44" t="s">
        <v>515</v>
      </c>
      <c r="C6" s="44"/>
      <c r="D6" s="44"/>
      <c r="E6" s="44"/>
      <c r="F6" s="44"/>
      <c r="G6" s="44"/>
      <c r="H6" s="44"/>
      <c r="I6" s="45"/>
      <c r="J6" s="45"/>
      <c r="K6" s="45"/>
      <c r="L6" s="45"/>
      <c r="M6" s="45"/>
      <c r="N6" s="45"/>
      <c r="O6" s="43"/>
      <c r="P6" s="43"/>
      <c r="Q6" s="43"/>
      <c r="R6" s="43"/>
      <c r="S6" s="43"/>
    </row>
    <row r="7" spans="1:19" s="50" customFormat="1" ht="9.75" customHeight="1">
      <c r="A7" s="43"/>
      <c r="B7" s="48"/>
      <c r="C7" s="48"/>
      <c r="D7" s="48"/>
      <c r="E7" s="48"/>
      <c r="F7" s="48"/>
      <c r="G7" s="48"/>
      <c r="H7" s="48"/>
      <c r="I7" s="43"/>
      <c r="J7" s="43"/>
      <c r="K7" s="43"/>
      <c r="L7" s="43"/>
      <c r="O7" s="43"/>
      <c r="P7" s="43"/>
      <c r="Q7" s="43"/>
      <c r="R7" s="43"/>
      <c r="S7" s="43"/>
    </row>
    <row r="8" spans="1:9" s="33" customFormat="1" ht="13.5">
      <c r="A8" s="32"/>
      <c r="B8" s="124"/>
      <c r="C8" s="107"/>
      <c r="D8" s="107"/>
      <c r="E8" s="107"/>
      <c r="F8" s="107"/>
      <c r="G8" s="107"/>
      <c r="H8" s="107"/>
      <c r="I8" s="32"/>
    </row>
    <row r="9" spans="1:23" s="42" customFormat="1" ht="20.25" customHeight="1">
      <c r="A9" s="869" t="s">
        <v>7</v>
      </c>
      <c r="B9" s="869" t="s">
        <v>128</v>
      </c>
      <c r="C9" s="869" t="s">
        <v>129</v>
      </c>
      <c r="D9" s="871" t="s">
        <v>78</v>
      </c>
      <c r="E9" s="872"/>
      <c r="F9" s="872"/>
      <c r="G9" s="873"/>
      <c r="H9" s="871" t="s">
        <v>127</v>
      </c>
      <c r="I9" s="872"/>
      <c r="J9" s="872"/>
      <c r="K9" s="872"/>
      <c r="L9" s="872"/>
      <c r="M9" s="873"/>
      <c r="N9" s="871" t="s">
        <v>135</v>
      </c>
      <c r="O9" s="872"/>
      <c r="P9" s="872"/>
      <c r="Q9" s="872"/>
      <c r="R9" s="873"/>
      <c r="S9" s="869" t="s">
        <v>319</v>
      </c>
      <c r="T9" s="869" t="s">
        <v>136</v>
      </c>
      <c r="U9" s="869" t="s">
        <v>137</v>
      </c>
      <c r="V9" s="869" t="s">
        <v>138</v>
      </c>
      <c r="W9" s="869" t="s">
        <v>320</v>
      </c>
    </row>
    <row r="10" spans="1:23" s="123" customFormat="1" ht="54.75" customHeight="1">
      <c r="A10" s="870"/>
      <c r="B10" s="870"/>
      <c r="C10" s="870"/>
      <c r="D10" s="121" t="s">
        <v>130</v>
      </c>
      <c r="E10" s="121" t="s">
        <v>131</v>
      </c>
      <c r="F10" s="121" t="s">
        <v>321</v>
      </c>
      <c r="G10" s="121" t="s">
        <v>322</v>
      </c>
      <c r="H10" s="121" t="s">
        <v>132</v>
      </c>
      <c r="I10" s="121" t="s">
        <v>323</v>
      </c>
      <c r="J10" s="121" t="s">
        <v>324</v>
      </c>
      <c r="K10" s="121" t="s">
        <v>325</v>
      </c>
      <c r="L10" s="121" t="s">
        <v>309</v>
      </c>
      <c r="M10" s="121" t="s">
        <v>326</v>
      </c>
      <c r="N10" s="121" t="s">
        <v>133</v>
      </c>
      <c r="O10" s="121" t="s">
        <v>134</v>
      </c>
      <c r="P10" s="121" t="s">
        <v>327</v>
      </c>
      <c r="Q10" s="122" t="s">
        <v>328</v>
      </c>
      <c r="R10" s="121" t="s">
        <v>329</v>
      </c>
      <c r="S10" s="870"/>
      <c r="T10" s="870"/>
      <c r="U10" s="870"/>
      <c r="V10" s="870"/>
      <c r="W10" s="870"/>
    </row>
    <row r="11" spans="1:23" s="42" customFormat="1" ht="13.5">
      <c r="A11" s="72" t="s">
        <v>330</v>
      </c>
      <c r="B11" s="72" t="s">
        <v>8</v>
      </c>
      <c r="C11" s="72" t="s">
        <v>9</v>
      </c>
      <c r="D11" s="72" t="s">
        <v>10</v>
      </c>
      <c r="E11" s="72" t="s">
        <v>11</v>
      </c>
      <c r="F11" s="72" t="s">
        <v>12</v>
      </c>
      <c r="G11" s="72" t="s">
        <v>13</v>
      </c>
      <c r="H11" s="72" t="s">
        <v>14</v>
      </c>
      <c r="I11" s="72" t="s">
        <v>2</v>
      </c>
      <c r="J11" s="72" t="s">
        <v>15</v>
      </c>
      <c r="K11" s="72" t="s">
        <v>16</v>
      </c>
      <c r="L11" s="72" t="s">
        <v>17</v>
      </c>
      <c r="M11" s="72" t="s">
        <v>331</v>
      </c>
      <c r="N11" s="72" t="s">
        <v>7</v>
      </c>
      <c r="O11" s="72" t="s">
        <v>18</v>
      </c>
      <c r="P11" s="72" t="s">
        <v>332</v>
      </c>
      <c r="Q11" s="72" t="s">
        <v>19</v>
      </c>
      <c r="R11" s="72" t="s">
        <v>20</v>
      </c>
      <c r="S11" s="72" t="s">
        <v>21</v>
      </c>
      <c r="T11" s="72" t="s">
        <v>22</v>
      </c>
      <c r="U11" s="72" t="s">
        <v>23</v>
      </c>
      <c r="V11" s="72" t="s">
        <v>24</v>
      </c>
      <c r="W11" s="72" t="s">
        <v>25</v>
      </c>
    </row>
    <row r="12" spans="1:23" s="42" customFormat="1" ht="13.5">
      <c r="A12" s="109">
        <v>1</v>
      </c>
      <c r="B12" s="109"/>
      <c r="C12" s="109"/>
      <c r="D12" s="109"/>
      <c r="E12" s="109"/>
      <c r="F12" s="109">
        <f>D12*E12</f>
        <v>0</v>
      </c>
      <c r="G12" s="109">
        <f>F12*12</f>
        <v>0</v>
      </c>
      <c r="H12" s="109"/>
      <c r="I12" s="110"/>
      <c r="J12" s="109"/>
      <c r="K12" s="109"/>
      <c r="L12" s="109">
        <f>K12</f>
        <v>0</v>
      </c>
      <c r="M12" s="109">
        <f>L12*12</f>
        <v>0</v>
      </c>
      <c r="N12" s="109"/>
      <c r="O12" s="109">
        <v>0</v>
      </c>
      <c r="P12" s="109">
        <f>(N12+O12)*1000*C12</f>
        <v>0</v>
      </c>
      <c r="Q12" s="109">
        <f>P12*20%</f>
        <v>0</v>
      </c>
      <c r="R12" s="109">
        <f>(P12+Q12)*12</f>
        <v>0</v>
      </c>
      <c r="S12" s="111">
        <f>G12+M12+R12</f>
        <v>0</v>
      </c>
      <c r="T12" s="112"/>
      <c r="U12" s="112"/>
      <c r="V12" s="113"/>
      <c r="W12" s="113"/>
    </row>
    <row r="13" spans="1:23" s="42" customFormat="1" ht="13.5">
      <c r="A13" s="109">
        <v>2</v>
      </c>
      <c r="B13" s="109"/>
      <c r="C13" s="109"/>
      <c r="D13" s="109"/>
      <c r="E13" s="109"/>
      <c r="F13" s="109">
        <f>D13*E13</f>
        <v>0</v>
      </c>
      <c r="G13" s="109">
        <f>F13*12</f>
        <v>0</v>
      </c>
      <c r="H13" s="109"/>
      <c r="I13" s="110"/>
      <c r="J13" s="109"/>
      <c r="K13" s="109"/>
      <c r="L13" s="109">
        <f>K13</f>
        <v>0</v>
      </c>
      <c r="M13" s="109">
        <f>L13*12</f>
        <v>0</v>
      </c>
      <c r="N13" s="109"/>
      <c r="O13" s="109">
        <v>0</v>
      </c>
      <c r="P13" s="109">
        <f>(N13+O13)*1000*C13</f>
        <v>0</v>
      </c>
      <c r="Q13" s="109">
        <f>P13*20%</f>
        <v>0</v>
      </c>
      <c r="R13" s="109">
        <f>(P13+Q13)*12</f>
        <v>0</v>
      </c>
      <c r="S13" s="111">
        <f>G13+M13+R13</f>
        <v>0</v>
      </c>
      <c r="T13" s="109"/>
      <c r="U13" s="109"/>
      <c r="V13" s="113"/>
      <c r="W13" s="113"/>
    </row>
    <row r="14" spans="1:23" s="42" customFormat="1" ht="13.5">
      <c r="A14" s="109">
        <v>3</v>
      </c>
      <c r="B14" s="109"/>
      <c r="C14" s="109"/>
      <c r="D14" s="109"/>
      <c r="E14" s="109"/>
      <c r="F14" s="109">
        <f>D14*E14</f>
        <v>0</v>
      </c>
      <c r="G14" s="109">
        <f>F14*12</f>
        <v>0</v>
      </c>
      <c r="H14" s="109"/>
      <c r="I14" s="110"/>
      <c r="J14" s="109"/>
      <c r="K14" s="109"/>
      <c r="L14" s="109">
        <f>K14</f>
        <v>0</v>
      </c>
      <c r="M14" s="109">
        <f>L14*12</f>
        <v>0</v>
      </c>
      <c r="N14" s="109"/>
      <c r="O14" s="109">
        <v>0</v>
      </c>
      <c r="P14" s="109">
        <f>(N14+O14)*1000*C14</f>
        <v>0</v>
      </c>
      <c r="Q14" s="109">
        <f>P14*20%</f>
        <v>0</v>
      </c>
      <c r="R14" s="109">
        <f>(P14+Q14)*12</f>
        <v>0</v>
      </c>
      <c r="S14" s="111">
        <f>G14+M14+R14</f>
        <v>0</v>
      </c>
      <c r="T14" s="109"/>
      <c r="U14" s="109"/>
      <c r="V14" s="113"/>
      <c r="W14" s="113"/>
    </row>
    <row r="15" spans="1:23" s="42" customFormat="1" ht="13.5">
      <c r="A15" s="109"/>
      <c r="B15" s="109"/>
      <c r="C15" s="109"/>
      <c r="D15" s="109"/>
      <c r="E15" s="109"/>
      <c r="F15" s="109"/>
      <c r="G15" s="109"/>
      <c r="H15" s="109"/>
      <c r="I15" s="110"/>
      <c r="J15" s="109"/>
      <c r="K15" s="109"/>
      <c r="L15" s="109"/>
      <c r="M15" s="109"/>
      <c r="N15" s="109"/>
      <c r="O15" s="109"/>
      <c r="P15" s="109"/>
      <c r="Q15" s="109"/>
      <c r="R15" s="109"/>
      <c r="S15" s="111"/>
      <c r="T15" s="109"/>
      <c r="U15" s="109"/>
      <c r="V15" s="113"/>
      <c r="W15" s="113"/>
    </row>
    <row r="16" spans="1:23" s="42" customFormat="1" ht="13.5">
      <c r="A16" s="109"/>
      <c r="B16" s="109"/>
      <c r="C16" s="109"/>
      <c r="D16" s="109"/>
      <c r="E16" s="109"/>
      <c r="F16" s="109"/>
      <c r="G16" s="109"/>
      <c r="H16" s="109"/>
      <c r="I16" s="110"/>
      <c r="J16" s="109"/>
      <c r="K16" s="109"/>
      <c r="L16" s="109"/>
      <c r="M16" s="109"/>
      <c r="N16" s="109"/>
      <c r="O16" s="109"/>
      <c r="P16" s="109"/>
      <c r="Q16" s="109"/>
      <c r="R16" s="109"/>
      <c r="S16" s="111"/>
      <c r="T16" s="109"/>
      <c r="U16" s="109"/>
      <c r="V16" s="113"/>
      <c r="W16" s="113"/>
    </row>
    <row r="17" spans="1:23" s="42" customFormat="1" ht="13.5">
      <c r="A17" s="109"/>
      <c r="B17" s="109"/>
      <c r="C17" s="114"/>
      <c r="D17" s="109"/>
      <c r="E17" s="109"/>
      <c r="F17" s="109"/>
      <c r="G17" s="109"/>
      <c r="H17" s="109"/>
      <c r="I17" s="110"/>
      <c r="J17" s="109"/>
      <c r="K17" s="109"/>
      <c r="L17" s="109"/>
      <c r="M17" s="109"/>
      <c r="N17" s="109"/>
      <c r="O17" s="109"/>
      <c r="P17" s="109"/>
      <c r="Q17" s="109"/>
      <c r="R17" s="109"/>
      <c r="S17" s="111"/>
      <c r="T17" s="109"/>
      <c r="U17" s="109"/>
      <c r="V17" s="113"/>
      <c r="W17" s="113"/>
    </row>
    <row r="18" spans="1:23" s="42" customFormat="1" ht="13.5">
      <c r="A18" s="109"/>
      <c r="B18" s="109"/>
      <c r="C18" s="109"/>
      <c r="D18" s="109"/>
      <c r="E18" s="109"/>
      <c r="F18" s="109"/>
      <c r="G18" s="109"/>
      <c r="H18" s="109"/>
      <c r="I18" s="110"/>
      <c r="J18" s="109"/>
      <c r="K18" s="109"/>
      <c r="L18" s="109"/>
      <c r="M18" s="109"/>
      <c r="N18" s="109"/>
      <c r="O18" s="109"/>
      <c r="P18" s="109"/>
      <c r="Q18" s="109"/>
      <c r="R18" s="109"/>
      <c r="S18" s="111"/>
      <c r="T18" s="109"/>
      <c r="U18" s="109"/>
      <c r="V18" s="113"/>
      <c r="W18" s="113"/>
    </row>
    <row r="19" spans="1:23" s="42" customFormat="1" ht="13.5">
      <c r="A19" s="109"/>
      <c r="B19" s="11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11"/>
      <c r="T19" s="109"/>
      <c r="U19" s="109"/>
      <c r="V19" s="113"/>
      <c r="W19" s="113"/>
    </row>
    <row r="20" spans="1:23" s="42" customFormat="1" ht="16.5">
      <c r="A20" s="115"/>
      <c r="B20" s="132" t="s">
        <v>112</v>
      </c>
      <c r="C20" s="116">
        <f>SUM(C12:C18)</f>
        <v>0</v>
      </c>
      <c r="D20" s="116">
        <f>SUM(D12:D19)</f>
        <v>0</v>
      </c>
      <c r="E20" s="115"/>
      <c r="F20" s="116">
        <f>SUM(F12:F19)</f>
        <v>0</v>
      </c>
      <c r="G20" s="116">
        <f>SUM(G12:G19)</f>
        <v>0</v>
      </c>
      <c r="H20" s="115"/>
      <c r="I20" s="115">
        <f>SUM(I12:I19)</f>
        <v>0</v>
      </c>
      <c r="J20" s="115"/>
      <c r="K20" s="117"/>
      <c r="L20" s="116">
        <f>SUM(L12:L19)</f>
        <v>0</v>
      </c>
      <c r="M20" s="116">
        <f>SUM(M12:M19)</f>
        <v>0</v>
      </c>
      <c r="N20" s="115"/>
      <c r="O20" s="115"/>
      <c r="P20" s="115"/>
      <c r="Q20" s="115"/>
      <c r="R20" s="115">
        <f>SUM(R12:R18)</f>
        <v>0</v>
      </c>
      <c r="S20" s="118">
        <f>(R20+M20+G20)/1000</f>
        <v>0</v>
      </c>
      <c r="T20" s="118">
        <f>SUM(T12:T18)</f>
        <v>0</v>
      </c>
      <c r="U20" s="118">
        <f>SUM(U12:U18)</f>
        <v>0</v>
      </c>
      <c r="V20" s="118">
        <f>SUM(V12:V18)</f>
        <v>0</v>
      </c>
      <c r="W20" s="118">
        <f>SUM(W12:W18)</f>
        <v>0</v>
      </c>
    </row>
    <row r="21" spans="7:18" ht="13.5">
      <c r="G21" s="92">
        <f>+G20/1000</f>
        <v>0</v>
      </c>
      <c r="R21" s="5">
        <f>+(M20+R20)/1000*0.3</f>
        <v>0</v>
      </c>
    </row>
    <row r="23" ht="67.5">
      <c r="B23" s="392" t="s">
        <v>316</v>
      </c>
    </row>
  </sheetData>
  <sheetProtection/>
  <mergeCells count="13">
    <mergeCell ref="T9:T10"/>
    <mergeCell ref="U9:U10"/>
    <mergeCell ref="V9:V10"/>
    <mergeCell ref="W9:W10"/>
    <mergeCell ref="B1:F1"/>
    <mergeCell ref="Q2:S2"/>
    <mergeCell ref="S9:S10"/>
    <mergeCell ref="A9:A10"/>
    <mergeCell ref="B9:B10"/>
    <mergeCell ref="C9:C10"/>
    <mergeCell ref="D9:G9"/>
    <mergeCell ref="H9:M9"/>
    <mergeCell ref="N9:R9"/>
  </mergeCells>
  <printOptions/>
  <pageMargins left="0.25" right="0.23" top="1" bottom="1" header="0.5" footer="0.5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9">
      <selection activeCell="K4" sqref="K4"/>
    </sheetView>
  </sheetViews>
  <sheetFormatPr defaultColWidth="9.140625" defaultRowHeight="12.75"/>
  <cols>
    <col min="1" max="1" width="4.28125" style="4" customWidth="1"/>
    <col min="2" max="2" width="30.7109375" style="100" customWidth="1"/>
    <col min="3" max="3" width="8.28125" style="100" customWidth="1"/>
    <col min="4" max="5" width="10.00390625" style="100" customWidth="1"/>
    <col min="6" max="6" width="9.140625" style="92" customWidth="1"/>
    <col min="7" max="7" width="8.00390625" style="100" customWidth="1"/>
    <col min="8" max="8" width="11.8515625" style="92" customWidth="1"/>
    <col min="9" max="9" width="12.140625" style="4" customWidth="1"/>
    <col min="10" max="16384" width="9.140625" style="5" customWidth="1"/>
  </cols>
  <sheetData>
    <row r="1" spans="1:14" s="33" customFormat="1" ht="13.5">
      <c r="A1" s="340"/>
      <c r="B1" s="3"/>
      <c r="C1" s="3"/>
      <c r="D1" s="124"/>
      <c r="E1" s="124"/>
      <c r="F1" s="3"/>
      <c r="G1" s="3"/>
      <c r="H1" s="32"/>
      <c r="I1" s="137" t="s">
        <v>126</v>
      </c>
      <c r="J1" s="3"/>
      <c r="K1" s="32"/>
      <c r="L1" s="32"/>
      <c r="M1" s="32"/>
      <c r="N1" s="32"/>
    </row>
    <row r="2" spans="1:14" s="33" customFormat="1" ht="12.75" customHeight="1">
      <c r="A2" s="32"/>
      <c r="B2" s="3"/>
      <c r="C2" s="3"/>
      <c r="D2" s="124"/>
      <c r="E2" s="124"/>
      <c r="F2" s="3"/>
      <c r="G2" s="3"/>
      <c r="H2" s="852" t="s">
        <v>27</v>
      </c>
      <c r="I2" s="852"/>
      <c r="J2" s="852"/>
      <c r="K2" s="32"/>
      <c r="L2" s="32"/>
      <c r="M2" s="32"/>
      <c r="N2" s="32"/>
    </row>
    <row r="3" spans="2:8" s="33" customFormat="1" ht="72" customHeight="1" thickBot="1">
      <c r="B3" s="24" t="s">
        <v>28</v>
      </c>
      <c r="C3" s="875" t="s">
        <v>880</v>
      </c>
      <c r="D3" s="875"/>
      <c r="E3" s="875"/>
      <c r="F3" s="875"/>
      <c r="G3" s="875"/>
      <c r="H3" s="875"/>
    </row>
    <row r="4" spans="1:9" s="33" customFormat="1" ht="14.25">
      <c r="A4" s="32"/>
      <c r="B4" s="124"/>
      <c r="C4" s="124"/>
      <c r="D4" s="124"/>
      <c r="E4" s="3"/>
      <c r="F4" s="125"/>
      <c r="G4" s="126"/>
      <c r="H4" s="107"/>
      <c r="I4" s="34"/>
    </row>
    <row r="5" spans="1:9" s="33" customFormat="1" ht="13.5">
      <c r="A5" s="32"/>
      <c r="B5" s="44" t="s">
        <v>77</v>
      </c>
      <c r="C5" s="125"/>
      <c r="D5" s="125"/>
      <c r="E5" s="125"/>
      <c r="F5" s="125"/>
      <c r="G5" s="125"/>
      <c r="H5" s="125"/>
      <c r="I5" s="32"/>
    </row>
    <row r="6" spans="1:9" s="33" customFormat="1" ht="27">
      <c r="A6" s="32"/>
      <c r="B6" s="125" t="s">
        <v>516</v>
      </c>
      <c r="C6" s="125"/>
      <c r="D6" s="125"/>
      <c r="E6" s="125"/>
      <c r="F6" s="125"/>
      <c r="G6" s="125"/>
      <c r="H6" s="125"/>
      <c r="I6" s="32"/>
    </row>
    <row r="7" spans="1:9" s="33" customFormat="1" ht="13.5">
      <c r="A7" s="32"/>
      <c r="B7" s="124"/>
      <c r="C7" s="124"/>
      <c r="D7" s="124"/>
      <c r="E7" s="124"/>
      <c r="F7" s="107"/>
      <c r="G7" s="124"/>
      <c r="H7" s="107"/>
      <c r="I7" s="32"/>
    </row>
    <row r="8" spans="1:14" s="16" customFormat="1" ht="63.75">
      <c r="A8" s="127"/>
      <c r="B8" s="128"/>
      <c r="C8" s="65" t="s">
        <v>140</v>
      </c>
      <c r="D8" s="65" t="s">
        <v>141</v>
      </c>
      <c r="E8" s="65" t="s">
        <v>142</v>
      </c>
      <c r="F8" s="65" t="s">
        <v>143</v>
      </c>
      <c r="G8" s="64" t="s">
        <v>144</v>
      </c>
      <c r="H8" s="64" t="s">
        <v>145</v>
      </c>
      <c r="I8" s="129" t="s">
        <v>146</v>
      </c>
      <c r="N8" s="33"/>
    </row>
    <row r="9" spans="1:14" s="16" customFormat="1" ht="13.5">
      <c r="A9" s="78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78">
        <v>9</v>
      </c>
      <c r="N9" s="33"/>
    </row>
    <row r="10" spans="1:14" ht="67.5">
      <c r="A10" s="78">
        <v>1</v>
      </c>
      <c r="B10" s="75" t="s">
        <v>442</v>
      </c>
      <c r="C10" s="26" t="s">
        <v>1</v>
      </c>
      <c r="D10" s="26" t="s">
        <v>1</v>
      </c>
      <c r="E10" s="26" t="s">
        <v>1</v>
      </c>
      <c r="F10" s="12"/>
      <c r="G10" s="26">
        <v>29.32</v>
      </c>
      <c r="H10" s="76">
        <f>F10*G10</f>
        <v>0</v>
      </c>
      <c r="I10" s="512">
        <f>H10*0.05348</f>
        <v>0</v>
      </c>
      <c r="N10" s="33"/>
    </row>
    <row r="11" spans="1:14" ht="67.5">
      <c r="A11" s="78">
        <v>2</v>
      </c>
      <c r="B11" s="75" t="s">
        <v>148</v>
      </c>
      <c r="C11" s="26" t="s">
        <v>1</v>
      </c>
      <c r="D11" s="26" t="s">
        <v>1</v>
      </c>
      <c r="E11" s="26" t="s">
        <v>1</v>
      </c>
      <c r="F11" s="12"/>
      <c r="G11" s="26">
        <v>21.4</v>
      </c>
      <c r="H11" s="76">
        <f>F11*G11</f>
        <v>0</v>
      </c>
      <c r="I11" s="512">
        <f aca="true" t="shared" si="0" ref="I11:I18">H11*0.05348</f>
        <v>0</v>
      </c>
      <c r="N11" s="33"/>
    </row>
    <row r="12" spans="1:9" ht="67.5">
      <c r="A12" s="78">
        <v>3</v>
      </c>
      <c r="B12" s="75" t="s">
        <v>149</v>
      </c>
      <c r="C12" s="75">
        <v>158</v>
      </c>
      <c r="D12" s="26" t="s">
        <v>1</v>
      </c>
      <c r="E12" s="26" t="s">
        <v>1</v>
      </c>
      <c r="F12" s="26" t="s">
        <v>1</v>
      </c>
      <c r="G12" s="26">
        <v>1100</v>
      </c>
      <c r="H12" s="130">
        <f>C12*G12</f>
        <v>173800</v>
      </c>
      <c r="I12" s="512">
        <f t="shared" si="0"/>
        <v>9294.824</v>
      </c>
    </row>
    <row r="13" spans="1:9" ht="40.5">
      <c r="A13" s="78">
        <v>4</v>
      </c>
      <c r="B13" s="75" t="s">
        <v>147</v>
      </c>
      <c r="C13" s="26"/>
      <c r="D13" s="130">
        <f>SUM(D15:D18)</f>
        <v>0</v>
      </c>
      <c r="E13" s="130">
        <f>SUM(E15:E18)</f>
        <v>0</v>
      </c>
      <c r="F13" s="26" t="s">
        <v>1</v>
      </c>
      <c r="G13" s="26" t="s">
        <v>1</v>
      </c>
      <c r="H13" s="130">
        <f>SUM(H15:H18)</f>
        <v>0</v>
      </c>
      <c r="I13" s="130">
        <f>SUM(I15:I18)</f>
        <v>0</v>
      </c>
    </row>
    <row r="14" spans="1:9" ht="21" customHeight="1">
      <c r="A14" s="78"/>
      <c r="B14" s="75" t="s">
        <v>150</v>
      </c>
      <c r="C14" s="26"/>
      <c r="D14" s="26"/>
      <c r="E14" s="26"/>
      <c r="F14" s="26"/>
      <c r="G14" s="26"/>
      <c r="H14" s="130"/>
      <c r="I14" s="512">
        <f t="shared" si="0"/>
        <v>0</v>
      </c>
    </row>
    <row r="15" spans="1:9" ht="21" customHeight="1">
      <c r="A15" s="78">
        <v>4.1</v>
      </c>
      <c r="B15" s="75"/>
      <c r="C15" s="26" t="s">
        <v>1</v>
      </c>
      <c r="D15" s="26"/>
      <c r="E15" s="26"/>
      <c r="F15" s="26" t="s">
        <v>1</v>
      </c>
      <c r="G15" s="26" t="s">
        <v>1</v>
      </c>
      <c r="H15" s="130">
        <f>D15*E15</f>
        <v>0</v>
      </c>
      <c r="I15" s="512">
        <f t="shared" si="0"/>
        <v>0</v>
      </c>
    </row>
    <row r="16" spans="1:9" ht="21" customHeight="1">
      <c r="A16" s="78">
        <v>4.2</v>
      </c>
      <c r="B16" s="75"/>
      <c r="C16" s="26" t="s">
        <v>1</v>
      </c>
      <c r="D16" s="26"/>
      <c r="E16" s="26"/>
      <c r="F16" s="26" t="s">
        <v>1</v>
      </c>
      <c r="G16" s="26" t="s">
        <v>1</v>
      </c>
      <c r="H16" s="130">
        <f>D16*E16</f>
        <v>0</v>
      </c>
      <c r="I16" s="512">
        <f t="shared" si="0"/>
        <v>0</v>
      </c>
    </row>
    <row r="17" spans="1:9" ht="18" customHeight="1">
      <c r="A17" s="78">
        <v>4.3</v>
      </c>
      <c r="B17" s="75"/>
      <c r="C17" s="26" t="s">
        <v>1</v>
      </c>
      <c r="D17" s="26"/>
      <c r="E17" s="26"/>
      <c r="F17" s="26" t="s">
        <v>1</v>
      </c>
      <c r="G17" s="26" t="s">
        <v>1</v>
      </c>
      <c r="H17" s="130">
        <f>D17*E17</f>
        <v>0</v>
      </c>
      <c r="I17" s="512">
        <f t="shared" si="0"/>
        <v>0</v>
      </c>
    </row>
    <row r="18" spans="1:9" ht="18" customHeight="1">
      <c r="A18" s="78">
        <v>4.4</v>
      </c>
      <c r="B18" s="75"/>
      <c r="C18" s="26" t="s">
        <v>1</v>
      </c>
      <c r="D18" s="26"/>
      <c r="E18" s="26"/>
      <c r="F18" s="26" t="s">
        <v>1</v>
      </c>
      <c r="G18" s="26" t="s">
        <v>1</v>
      </c>
      <c r="H18" s="130">
        <f>D18*E18</f>
        <v>0</v>
      </c>
      <c r="I18" s="512">
        <f t="shared" si="0"/>
        <v>0</v>
      </c>
    </row>
    <row r="19" spans="1:9" ht="27" customHeight="1">
      <c r="A19" s="131"/>
      <c r="B19" s="132" t="s">
        <v>112</v>
      </c>
      <c r="C19" s="132"/>
      <c r="D19" s="133" t="s">
        <v>1</v>
      </c>
      <c r="E19" s="133" t="s">
        <v>1</v>
      </c>
      <c r="F19" s="133" t="s">
        <v>1</v>
      </c>
      <c r="G19" s="133" t="s">
        <v>1</v>
      </c>
      <c r="H19" s="134">
        <f>SUM(H10:H13)</f>
        <v>173800</v>
      </c>
      <c r="I19" s="134">
        <f>SUM(I10:I13)*0.65</f>
        <v>6041.6356000000005</v>
      </c>
    </row>
    <row r="22" spans="2:8" ht="16.5">
      <c r="B22" s="135"/>
      <c r="C22" s="136"/>
      <c r="D22" s="136"/>
      <c r="E22" s="136"/>
      <c r="F22" s="94"/>
      <c r="G22" s="136"/>
      <c r="H22" s="94"/>
    </row>
    <row r="25" ht="13.5">
      <c r="I25" s="741">
        <f>I19+'8-էլ-էներգիա-ջեռուցում'!H35</f>
        <v>12074.118953680001</v>
      </c>
    </row>
    <row r="26" ht="13.5">
      <c r="I26" s="741">
        <f>'9-գազով ջեռուցում'!M15</f>
        <v>1820.50898883</v>
      </c>
    </row>
    <row r="27" ht="14.25">
      <c r="I27" s="742">
        <f>SUM(I25:I26)</f>
        <v>13894.62794251</v>
      </c>
    </row>
  </sheetData>
  <sheetProtection/>
  <mergeCells count="2">
    <mergeCell ref="H2:J2"/>
    <mergeCell ref="C3:H3"/>
  </mergeCells>
  <printOptions/>
  <pageMargins left="0.21" right="0.17" top="1" bottom="1" header="0.5" footer="0.5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4.28125" style="4" customWidth="1"/>
    <col min="2" max="2" width="17.8515625" style="100" customWidth="1"/>
    <col min="3" max="3" width="12.57421875" style="92" customWidth="1"/>
    <col min="4" max="4" width="17.7109375" style="100" customWidth="1"/>
    <col min="5" max="5" width="16.140625" style="100" customWidth="1"/>
    <col min="6" max="6" width="16.28125" style="92" customWidth="1"/>
    <col min="7" max="7" width="14.00390625" style="4" customWidth="1"/>
    <col min="8" max="8" width="15.140625" style="4" customWidth="1"/>
    <col min="9" max="16384" width="9.140625" style="5" customWidth="1"/>
  </cols>
  <sheetData>
    <row r="1" spans="1:14" s="33" customFormat="1" ht="13.5">
      <c r="A1" s="340"/>
      <c r="B1" s="3"/>
      <c r="C1" s="3"/>
      <c r="D1" s="124"/>
      <c r="E1" s="124"/>
      <c r="F1" s="852"/>
      <c r="G1" s="852"/>
      <c r="H1" s="32"/>
      <c r="I1" s="137" t="s">
        <v>139</v>
      </c>
      <c r="J1" s="3"/>
      <c r="K1" s="32"/>
      <c r="L1" s="32"/>
      <c r="M1" s="32"/>
      <c r="N1" s="32"/>
    </row>
    <row r="2" spans="1:14" s="33" customFormat="1" ht="13.5">
      <c r="A2" s="340"/>
      <c r="B2" s="3"/>
      <c r="C2" s="3"/>
      <c r="D2" s="124"/>
      <c r="E2" s="124"/>
      <c r="F2" s="852"/>
      <c r="G2" s="852"/>
      <c r="H2" s="852" t="s">
        <v>27</v>
      </c>
      <c r="I2" s="852"/>
      <c r="J2" s="852"/>
      <c r="K2" s="32"/>
      <c r="L2" s="32"/>
      <c r="M2" s="32"/>
      <c r="N2" s="32"/>
    </row>
    <row r="3" spans="2:7" s="33" customFormat="1" ht="27.75" customHeight="1" thickBot="1">
      <c r="B3" s="876" t="s">
        <v>28</v>
      </c>
      <c r="C3" s="876"/>
      <c r="D3" s="7" t="s">
        <v>881</v>
      </c>
      <c r="E3" s="7"/>
      <c r="F3" s="346"/>
      <c r="G3" s="346"/>
    </row>
    <row r="4" spans="1:8" s="33" customFormat="1" ht="14.25">
      <c r="A4" s="32"/>
      <c r="B4" s="124"/>
      <c r="C4" s="107"/>
      <c r="D4" s="3"/>
      <c r="E4" s="3"/>
      <c r="F4" s="125"/>
      <c r="G4" s="138"/>
      <c r="H4" s="34"/>
    </row>
    <row r="5" spans="1:8" s="33" customFormat="1" ht="13.5">
      <c r="A5" s="32"/>
      <c r="B5" s="44" t="s">
        <v>77</v>
      </c>
      <c r="C5" s="125"/>
      <c r="D5" s="125"/>
      <c r="E5" s="125"/>
      <c r="F5" s="125"/>
      <c r="G5" s="138"/>
      <c r="H5" s="32"/>
    </row>
    <row r="6" spans="1:8" s="33" customFormat="1" ht="27">
      <c r="A6" s="32"/>
      <c r="B6" s="125" t="s">
        <v>517</v>
      </c>
      <c r="C6" s="125"/>
      <c r="D6" s="125"/>
      <c r="E6" s="125"/>
      <c r="F6" s="125"/>
      <c r="G6" s="138"/>
      <c r="H6" s="32"/>
    </row>
    <row r="7" spans="1:7" ht="13.5">
      <c r="A7" s="32"/>
      <c r="B7" s="124"/>
      <c r="C7" s="107"/>
      <c r="D7" s="124"/>
      <c r="E7" s="124"/>
      <c r="F7" s="107"/>
      <c r="G7" s="32"/>
    </row>
    <row r="8" spans="1:8" s="16" customFormat="1" ht="63" customHeight="1">
      <c r="A8" s="127" t="s">
        <v>113</v>
      </c>
      <c r="B8" s="65" t="s">
        <v>152</v>
      </c>
      <c r="C8" s="65" t="s">
        <v>153</v>
      </c>
      <c r="D8" s="14" t="s">
        <v>154</v>
      </c>
      <c r="E8" s="14" t="s">
        <v>155</v>
      </c>
      <c r="F8" s="64" t="s">
        <v>382</v>
      </c>
      <c r="G8" s="64" t="s">
        <v>381</v>
      </c>
      <c r="H8" s="129" t="s">
        <v>158</v>
      </c>
    </row>
    <row r="9" spans="1:8" s="16" customFormat="1" ht="18" customHeight="1">
      <c r="A9" s="78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78">
        <v>7</v>
      </c>
      <c r="H9" s="78">
        <v>8</v>
      </c>
    </row>
    <row r="10" spans="1:8" s="16" customFormat="1" ht="24.75" customHeight="1">
      <c r="A10" s="131">
        <v>1</v>
      </c>
      <c r="B10" s="121" t="s">
        <v>616</v>
      </c>
      <c r="C10" s="14" t="s">
        <v>617</v>
      </c>
      <c r="D10" s="14"/>
      <c r="E10" s="14">
        <v>120</v>
      </c>
      <c r="F10" s="14">
        <v>46.8</v>
      </c>
      <c r="G10" s="80">
        <f>E10*F10</f>
        <v>5616</v>
      </c>
      <c r="H10" s="512">
        <f>G10*0.05348</f>
        <v>300.34368</v>
      </c>
    </row>
    <row r="11" spans="1:8" s="16" customFormat="1" ht="30.75" customHeight="1">
      <c r="A11" s="78"/>
      <c r="B11" s="121" t="s">
        <v>618</v>
      </c>
      <c r="C11" s="14" t="s">
        <v>617</v>
      </c>
      <c r="D11" s="14"/>
      <c r="E11" s="525">
        <v>36</v>
      </c>
      <c r="F11" s="14">
        <v>64.6</v>
      </c>
      <c r="G11" s="80">
        <f>E11*F11</f>
        <v>2325.6</v>
      </c>
      <c r="H11" s="512">
        <f>G11*0.05348</f>
        <v>124.373088</v>
      </c>
    </row>
    <row r="12" spans="1:8" ht="21.75" customHeight="1">
      <c r="A12" s="139">
        <v>2</v>
      </c>
      <c r="B12" s="121" t="s">
        <v>619</v>
      </c>
      <c r="C12" s="14" t="s">
        <v>617</v>
      </c>
      <c r="D12" s="26"/>
      <c r="E12" s="525">
        <v>108</v>
      </c>
      <c r="F12" s="14">
        <v>46.8</v>
      </c>
      <c r="G12" s="80">
        <f>E12*F12</f>
        <v>5054.4</v>
      </c>
      <c r="H12" s="512">
        <f>G12*0.05348</f>
        <v>270.309312</v>
      </c>
    </row>
    <row r="13" spans="1:8" ht="21.75" customHeight="1">
      <c r="A13" s="139"/>
      <c r="B13" s="121" t="s">
        <v>620</v>
      </c>
      <c r="C13" s="14" t="s">
        <v>617</v>
      </c>
      <c r="D13" s="26"/>
      <c r="E13" s="525">
        <v>30</v>
      </c>
      <c r="F13" s="739">
        <v>46.8</v>
      </c>
      <c r="G13" s="80">
        <f aca="true" t="shared" si="0" ref="G13:G33">E13*F13</f>
        <v>1404</v>
      </c>
      <c r="H13" s="512">
        <f aca="true" t="shared" si="1" ref="H13:H34">G13*0.05348</f>
        <v>75.08592</v>
      </c>
    </row>
    <row r="14" spans="1:8" ht="21.75" customHeight="1">
      <c r="A14" s="139"/>
      <c r="B14" s="121" t="s">
        <v>621</v>
      </c>
      <c r="C14" s="14" t="s">
        <v>617</v>
      </c>
      <c r="D14" s="26"/>
      <c r="E14" s="525">
        <v>60</v>
      </c>
      <c r="F14" s="14">
        <v>46.8</v>
      </c>
      <c r="G14" s="80">
        <f t="shared" si="0"/>
        <v>2808</v>
      </c>
      <c r="H14" s="512">
        <f t="shared" si="1"/>
        <v>150.17184</v>
      </c>
    </row>
    <row r="15" spans="1:8" ht="21.75" customHeight="1">
      <c r="A15" s="139"/>
      <c r="B15" s="121" t="s">
        <v>622</v>
      </c>
      <c r="C15" s="14" t="s">
        <v>617</v>
      </c>
      <c r="D15" s="26"/>
      <c r="E15" s="525">
        <v>42</v>
      </c>
      <c r="F15" s="739">
        <v>46.8</v>
      </c>
      <c r="G15" s="80">
        <f t="shared" si="0"/>
        <v>1965.6</v>
      </c>
      <c r="H15" s="512">
        <f t="shared" si="1"/>
        <v>105.12028799999999</v>
      </c>
    </row>
    <row r="16" spans="1:8" ht="21.75" customHeight="1">
      <c r="A16" s="139"/>
      <c r="B16" s="121" t="s">
        <v>623</v>
      </c>
      <c r="C16" s="14" t="s">
        <v>617</v>
      </c>
      <c r="D16" s="26"/>
      <c r="E16" s="525">
        <v>30</v>
      </c>
      <c r="F16" s="14">
        <v>46.8</v>
      </c>
      <c r="G16" s="80">
        <f t="shared" si="0"/>
        <v>1404</v>
      </c>
      <c r="H16" s="512">
        <f t="shared" si="1"/>
        <v>75.08592</v>
      </c>
    </row>
    <row r="17" spans="1:8" ht="21.75" customHeight="1">
      <c r="A17" s="139"/>
      <c r="B17" s="121" t="s">
        <v>624</v>
      </c>
      <c r="C17" s="14" t="s">
        <v>617</v>
      </c>
      <c r="D17" s="26"/>
      <c r="E17" s="525">
        <v>60</v>
      </c>
      <c r="F17" s="14">
        <v>46.8</v>
      </c>
      <c r="G17" s="80">
        <f t="shared" si="0"/>
        <v>2808</v>
      </c>
      <c r="H17" s="512">
        <f t="shared" si="1"/>
        <v>150.17184</v>
      </c>
    </row>
    <row r="18" spans="1:8" ht="21.75" customHeight="1">
      <c r="A18" s="139"/>
      <c r="B18" s="121" t="s">
        <v>625</v>
      </c>
      <c r="C18" s="14" t="s">
        <v>617</v>
      </c>
      <c r="D18" s="26"/>
      <c r="E18" s="525">
        <v>234.48</v>
      </c>
      <c r="F18" s="14">
        <v>83.7</v>
      </c>
      <c r="G18" s="80">
        <f t="shared" si="0"/>
        <v>19625.976</v>
      </c>
      <c r="H18" s="512">
        <f t="shared" si="1"/>
        <v>1049.5971964799999</v>
      </c>
    </row>
    <row r="19" spans="1:8" ht="21.75" customHeight="1">
      <c r="A19" s="139"/>
      <c r="B19" s="121" t="s">
        <v>626</v>
      </c>
      <c r="C19" s="14" t="s">
        <v>617</v>
      </c>
      <c r="D19" s="26"/>
      <c r="E19" s="525">
        <v>54</v>
      </c>
      <c r="F19" s="14">
        <v>64.6</v>
      </c>
      <c r="G19" s="80">
        <f t="shared" si="0"/>
        <v>3488.3999999999996</v>
      </c>
      <c r="H19" s="512">
        <f t="shared" si="1"/>
        <v>186.559632</v>
      </c>
    </row>
    <row r="20" spans="1:8" ht="21.75" customHeight="1">
      <c r="A20" s="139"/>
      <c r="B20" s="121" t="s">
        <v>627</v>
      </c>
      <c r="C20" s="14" t="s">
        <v>617</v>
      </c>
      <c r="D20" s="26"/>
      <c r="E20" s="525">
        <v>210</v>
      </c>
      <c r="F20" s="14">
        <v>64.6</v>
      </c>
      <c r="G20" s="80">
        <f t="shared" si="0"/>
        <v>13565.999999999998</v>
      </c>
      <c r="H20" s="512">
        <f t="shared" si="1"/>
        <v>725.5096799999999</v>
      </c>
    </row>
    <row r="21" spans="1:8" ht="21.75" customHeight="1">
      <c r="A21" s="139"/>
      <c r="B21" s="121" t="s">
        <v>628</v>
      </c>
      <c r="C21" s="14" t="s">
        <v>617</v>
      </c>
      <c r="D21" s="26"/>
      <c r="E21" s="525">
        <v>36</v>
      </c>
      <c r="F21" s="14">
        <v>56.6</v>
      </c>
      <c r="G21" s="80">
        <f t="shared" si="0"/>
        <v>2037.6000000000001</v>
      </c>
      <c r="H21" s="512">
        <f t="shared" si="1"/>
        <v>108.970848</v>
      </c>
    </row>
    <row r="22" spans="1:8" ht="21.75" customHeight="1">
      <c r="A22" s="139"/>
      <c r="B22" s="121" t="s">
        <v>629</v>
      </c>
      <c r="C22" s="14" t="s">
        <v>617</v>
      </c>
      <c r="D22" s="26"/>
      <c r="E22" s="525">
        <v>27</v>
      </c>
      <c r="F22" s="14">
        <v>64.6</v>
      </c>
      <c r="G22" s="80">
        <f t="shared" si="0"/>
        <v>1744.1999999999998</v>
      </c>
      <c r="H22" s="512">
        <f t="shared" si="1"/>
        <v>93.279816</v>
      </c>
    </row>
    <row r="23" spans="1:8" ht="21.75" customHeight="1">
      <c r="A23" s="139"/>
      <c r="B23" s="121" t="s">
        <v>630</v>
      </c>
      <c r="C23" s="14" t="s">
        <v>617</v>
      </c>
      <c r="D23" s="26"/>
      <c r="E23" s="525">
        <v>48</v>
      </c>
      <c r="F23" s="14">
        <v>64.6</v>
      </c>
      <c r="G23" s="80">
        <f t="shared" si="0"/>
        <v>3100.7999999999997</v>
      </c>
      <c r="H23" s="512">
        <f t="shared" si="1"/>
        <v>165.830784</v>
      </c>
    </row>
    <row r="24" spans="1:8" ht="21.75" customHeight="1">
      <c r="A24" s="139"/>
      <c r="B24" s="121" t="s">
        <v>631</v>
      </c>
      <c r="C24" s="14" t="s">
        <v>617</v>
      </c>
      <c r="D24" s="26"/>
      <c r="E24" s="525">
        <v>72</v>
      </c>
      <c r="F24" s="14">
        <v>56.6</v>
      </c>
      <c r="G24" s="80">
        <f t="shared" si="0"/>
        <v>4075.2000000000003</v>
      </c>
      <c r="H24" s="512">
        <f t="shared" si="1"/>
        <v>217.941696</v>
      </c>
    </row>
    <row r="25" spans="1:8" ht="21.75" customHeight="1">
      <c r="A25" s="139"/>
      <c r="B25" s="121" t="s">
        <v>632</v>
      </c>
      <c r="C25" s="14" t="s">
        <v>617</v>
      </c>
      <c r="D25" s="26"/>
      <c r="E25" s="525">
        <v>66</v>
      </c>
      <c r="F25" s="14">
        <v>74.7</v>
      </c>
      <c r="G25" s="80">
        <f t="shared" si="0"/>
        <v>4930.2</v>
      </c>
      <c r="H25" s="512">
        <f t="shared" si="1"/>
        <v>263.667096</v>
      </c>
    </row>
    <row r="26" spans="1:8" ht="21.75" customHeight="1">
      <c r="A26" s="139"/>
      <c r="B26" s="121" t="s">
        <v>633</v>
      </c>
      <c r="C26" s="14" t="s">
        <v>617</v>
      </c>
      <c r="D26" s="26"/>
      <c r="E26" s="525">
        <v>83.7</v>
      </c>
      <c r="F26" s="14">
        <v>74.7</v>
      </c>
      <c r="G26" s="80">
        <f t="shared" si="0"/>
        <v>6252.39</v>
      </c>
      <c r="H26" s="512">
        <f t="shared" si="1"/>
        <v>334.37781720000004</v>
      </c>
    </row>
    <row r="27" spans="1:8" ht="21.75" customHeight="1">
      <c r="A27" s="139"/>
      <c r="B27" s="121" t="s">
        <v>634</v>
      </c>
      <c r="C27" s="14" t="s">
        <v>617</v>
      </c>
      <c r="D27" s="26"/>
      <c r="E27" s="525">
        <v>54</v>
      </c>
      <c r="F27" s="14">
        <v>74.7</v>
      </c>
      <c r="G27" s="80">
        <f t="shared" si="0"/>
        <v>4033.8</v>
      </c>
      <c r="H27" s="512">
        <f t="shared" si="1"/>
        <v>215.72762400000002</v>
      </c>
    </row>
    <row r="28" spans="1:8" ht="21.75" customHeight="1">
      <c r="A28" s="139"/>
      <c r="B28" s="121" t="s">
        <v>635</v>
      </c>
      <c r="C28" s="14" t="s">
        <v>617</v>
      </c>
      <c r="D28" s="26"/>
      <c r="E28" s="525">
        <v>36</v>
      </c>
      <c r="F28" s="14">
        <v>74.7</v>
      </c>
      <c r="G28" s="80">
        <f t="shared" si="0"/>
        <v>2689.2000000000003</v>
      </c>
      <c r="H28" s="512">
        <f t="shared" si="1"/>
        <v>143.818416</v>
      </c>
    </row>
    <row r="29" spans="1:8" ht="21.75" customHeight="1">
      <c r="A29" s="139"/>
      <c r="B29" s="121" t="s">
        <v>636</v>
      </c>
      <c r="C29" s="14" t="s">
        <v>617</v>
      </c>
      <c r="D29" s="26"/>
      <c r="E29" s="525">
        <v>249.3</v>
      </c>
      <c r="F29" s="14">
        <v>42.9</v>
      </c>
      <c r="G29" s="80">
        <f t="shared" si="0"/>
        <v>10694.97</v>
      </c>
      <c r="H29" s="512">
        <f t="shared" si="1"/>
        <v>571.9669956</v>
      </c>
    </row>
    <row r="30" spans="1:8" ht="21.75" customHeight="1">
      <c r="A30" s="139"/>
      <c r="B30" s="121" t="s">
        <v>637</v>
      </c>
      <c r="C30" s="14" t="s">
        <v>617</v>
      </c>
      <c r="D30" s="26"/>
      <c r="E30" s="525">
        <v>42</v>
      </c>
      <c r="F30" s="14">
        <v>32</v>
      </c>
      <c r="G30" s="80">
        <f t="shared" si="0"/>
        <v>1344</v>
      </c>
      <c r="H30" s="512">
        <f t="shared" si="1"/>
        <v>71.87712</v>
      </c>
    </row>
    <row r="31" spans="1:8" ht="21.75" customHeight="1">
      <c r="A31" s="139"/>
      <c r="B31" s="121" t="s">
        <v>638</v>
      </c>
      <c r="C31" s="14" t="s">
        <v>617</v>
      </c>
      <c r="D31" s="26"/>
      <c r="E31" s="525">
        <v>35.4</v>
      </c>
      <c r="F31" s="14">
        <v>64.6</v>
      </c>
      <c r="G31" s="80">
        <f t="shared" si="0"/>
        <v>2286.8399999999997</v>
      </c>
      <c r="H31" s="512">
        <f t="shared" si="1"/>
        <v>122.30020319999998</v>
      </c>
    </row>
    <row r="32" spans="1:8" ht="21.75" customHeight="1">
      <c r="A32" s="139"/>
      <c r="B32" s="121" t="s">
        <v>639</v>
      </c>
      <c r="C32" s="14" t="s">
        <v>617</v>
      </c>
      <c r="D32" s="26"/>
      <c r="E32" s="525">
        <v>96.4</v>
      </c>
      <c r="F32" s="14">
        <v>46.8</v>
      </c>
      <c r="G32" s="80">
        <f t="shared" si="0"/>
        <v>4511.52</v>
      </c>
      <c r="H32" s="512">
        <f t="shared" si="1"/>
        <v>241.27608960000003</v>
      </c>
    </row>
    <row r="33" spans="1:8" ht="21.75" customHeight="1">
      <c r="A33" s="139"/>
      <c r="B33" s="121" t="s">
        <v>640</v>
      </c>
      <c r="C33" s="14" t="s">
        <v>617</v>
      </c>
      <c r="D33" s="26"/>
      <c r="E33" s="525">
        <v>117.3</v>
      </c>
      <c r="F33" s="14">
        <v>42.9</v>
      </c>
      <c r="G33" s="80">
        <f t="shared" si="0"/>
        <v>5032.17</v>
      </c>
      <c r="H33" s="512">
        <f t="shared" si="1"/>
        <v>269.1204516</v>
      </c>
    </row>
    <row r="34" spans="1:8" ht="28.5" customHeight="1">
      <c r="A34" s="72"/>
      <c r="B34" s="75"/>
      <c r="C34" s="65" t="s">
        <v>157</v>
      </c>
      <c r="D34" s="26"/>
      <c r="E34" s="26"/>
      <c r="F34" s="76"/>
      <c r="G34" s="80">
        <f>E34*F34</f>
        <v>0</v>
      </c>
      <c r="H34" s="512">
        <f t="shared" si="1"/>
        <v>0</v>
      </c>
    </row>
    <row r="35" spans="1:8" ht="33.75" customHeight="1">
      <c r="A35" s="139"/>
      <c r="B35" s="132" t="s">
        <v>112</v>
      </c>
      <c r="C35" s="133" t="s">
        <v>1</v>
      </c>
      <c r="D35" s="133" t="s">
        <v>1</v>
      </c>
      <c r="E35" s="133" t="s">
        <v>1</v>
      </c>
      <c r="F35" s="133" t="s">
        <v>1</v>
      </c>
      <c r="G35" s="140">
        <f>SUM(G10:G34)</f>
        <v>112798.866</v>
      </c>
      <c r="H35" s="140">
        <f>SUM(H10:H34)</f>
        <v>6032.48335368</v>
      </c>
    </row>
  </sheetData>
  <sheetProtection/>
  <mergeCells count="4">
    <mergeCell ref="B3:C3"/>
    <mergeCell ref="F1:G1"/>
    <mergeCell ref="F2:G2"/>
    <mergeCell ref="H2:J2"/>
  </mergeCells>
  <printOptions/>
  <pageMargins left="0.46" right="0.23" top="0.61" bottom="1" header="0.29" footer="0.5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O5" sqref="O5"/>
    </sheetView>
  </sheetViews>
  <sheetFormatPr defaultColWidth="9.140625" defaultRowHeight="12.75"/>
  <cols>
    <col min="1" max="1" width="4.28125" style="4" customWidth="1"/>
    <col min="2" max="2" width="17.00390625" style="100" customWidth="1"/>
    <col min="3" max="3" width="10.7109375" style="92" bestFit="1" customWidth="1"/>
    <col min="4" max="4" width="10.7109375" style="100" bestFit="1" customWidth="1"/>
    <col min="5" max="5" width="11.140625" style="100" bestFit="1" customWidth="1"/>
    <col min="6" max="7" width="11.8515625" style="92" customWidth="1"/>
    <col min="8" max="8" width="9.421875" style="92" bestFit="1" customWidth="1"/>
    <col min="9" max="9" width="12.8515625" style="92" customWidth="1"/>
    <col min="10" max="10" width="11.7109375" style="92" bestFit="1" customWidth="1"/>
    <col min="11" max="11" width="8.8515625" style="4" bestFit="1" customWidth="1"/>
    <col min="12" max="12" width="9.8515625" style="4" customWidth="1"/>
    <col min="13" max="13" width="12.00390625" style="5" bestFit="1" customWidth="1"/>
    <col min="14" max="16384" width="9.140625" style="5" customWidth="1"/>
  </cols>
  <sheetData>
    <row r="1" spans="1:14" s="33" customFormat="1" ht="13.5">
      <c r="A1" s="340"/>
      <c r="B1" s="3"/>
      <c r="C1" s="3"/>
      <c r="D1" s="124"/>
      <c r="E1" s="124"/>
      <c r="F1" s="3"/>
      <c r="G1" s="3"/>
      <c r="H1" s="852"/>
      <c r="I1" s="852"/>
      <c r="J1" s="32"/>
      <c r="K1" s="32"/>
      <c r="L1" s="137" t="s">
        <v>151</v>
      </c>
      <c r="M1" s="3"/>
      <c r="N1" s="32"/>
    </row>
    <row r="2" spans="1:14" s="33" customFormat="1" ht="12.75" customHeight="1">
      <c r="A2" s="340"/>
      <c r="B2" s="3"/>
      <c r="C2" s="3"/>
      <c r="D2" s="124"/>
      <c r="E2" s="124"/>
      <c r="F2" s="3"/>
      <c r="G2" s="3"/>
      <c r="H2" s="852"/>
      <c r="I2" s="852"/>
      <c r="J2" s="32"/>
      <c r="K2" s="852" t="s">
        <v>27</v>
      </c>
      <c r="L2" s="852"/>
      <c r="M2" s="852"/>
      <c r="N2" s="32"/>
    </row>
    <row r="3" spans="2:9" s="33" customFormat="1" ht="14.25" customHeight="1" thickBot="1">
      <c r="B3" s="876" t="s">
        <v>28</v>
      </c>
      <c r="C3" s="876"/>
      <c r="D3" s="7"/>
      <c r="E3" s="875" t="s">
        <v>882</v>
      </c>
      <c r="F3" s="875"/>
      <c r="G3" s="875"/>
      <c r="H3" s="875"/>
      <c r="I3" s="875"/>
    </row>
    <row r="4" spans="1:10" s="33" customFormat="1" ht="23.25" customHeight="1">
      <c r="A4" s="32"/>
      <c r="B4" s="125" t="s">
        <v>77</v>
      </c>
      <c r="C4" s="125"/>
      <c r="D4" s="125"/>
      <c r="E4" s="125"/>
      <c r="F4" s="125"/>
      <c r="G4" s="125"/>
      <c r="H4" s="138"/>
      <c r="I4" s="138"/>
      <c r="J4" s="138"/>
    </row>
    <row r="5" spans="1:10" s="33" customFormat="1" ht="27">
      <c r="A5" s="32"/>
      <c r="B5" s="125" t="s">
        <v>518</v>
      </c>
      <c r="C5" s="125"/>
      <c r="D5" s="125"/>
      <c r="E5" s="125"/>
      <c r="F5" s="125"/>
      <c r="G5" s="125"/>
      <c r="H5" s="138"/>
      <c r="I5" s="138"/>
      <c r="J5" s="138"/>
    </row>
    <row r="6" spans="1:12" s="33" customFormat="1" ht="13.5">
      <c r="A6" s="32"/>
      <c r="B6" s="125"/>
      <c r="C6" s="125"/>
      <c r="D6" s="125"/>
      <c r="E6" s="125"/>
      <c r="F6" s="125"/>
      <c r="G6" s="125"/>
      <c r="H6" s="125"/>
      <c r="I6" s="125"/>
      <c r="J6" s="125"/>
      <c r="K6" s="32"/>
      <c r="L6" s="32"/>
    </row>
    <row r="7" spans="1:13" s="16" customFormat="1" ht="89.25">
      <c r="A7" s="127" t="s">
        <v>113</v>
      </c>
      <c r="B7" s="65" t="s">
        <v>152</v>
      </c>
      <c r="C7" s="65" t="s">
        <v>160</v>
      </c>
      <c r="D7" s="14" t="s">
        <v>161</v>
      </c>
      <c r="E7" s="14" t="s">
        <v>155</v>
      </c>
      <c r="F7" s="14" t="s">
        <v>162</v>
      </c>
      <c r="G7" s="64" t="s">
        <v>163</v>
      </c>
      <c r="H7" s="14" t="s">
        <v>164</v>
      </c>
      <c r="I7" s="14" t="s">
        <v>165</v>
      </c>
      <c r="J7" s="14" t="s">
        <v>166</v>
      </c>
      <c r="K7" s="64" t="s">
        <v>167</v>
      </c>
      <c r="L7" s="64" t="s">
        <v>168</v>
      </c>
      <c r="M7" s="129" t="s">
        <v>169</v>
      </c>
    </row>
    <row r="8" spans="1:13" s="16" customFormat="1" ht="18" customHeight="1">
      <c r="A8" s="78">
        <v>1</v>
      </c>
      <c r="B8" s="14">
        <v>2</v>
      </c>
      <c r="C8" s="14">
        <v>3</v>
      </c>
      <c r="D8" s="78">
        <v>4</v>
      </c>
      <c r="E8" s="14">
        <v>5</v>
      </c>
      <c r="F8" s="14">
        <v>6</v>
      </c>
      <c r="G8" s="78">
        <v>7</v>
      </c>
      <c r="H8" s="14">
        <v>8</v>
      </c>
      <c r="I8" s="14">
        <v>9</v>
      </c>
      <c r="J8" s="78">
        <v>10</v>
      </c>
      <c r="K8" s="14">
        <v>11</v>
      </c>
      <c r="L8" s="14">
        <v>12</v>
      </c>
      <c r="M8" s="78">
        <v>13</v>
      </c>
    </row>
    <row r="9" spans="1:13" s="16" customFormat="1" ht="18" customHeight="1">
      <c r="A9" s="142">
        <v>1</v>
      </c>
      <c r="B9" s="26"/>
      <c r="C9" s="143" t="s">
        <v>156</v>
      </c>
      <c r="D9" s="26"/>
      <c r="E9" s="26"/>
      <c r="F9" s="26"/>
      <c r="G9" s="130">
        <f aca="true" t="shared" si="0" ref="G9:G14">E9*F9</f>
        <v>0</v>
      </c>
      <c r="H9" s="144">
        <v>147</v>
      </c>
      <c r="I9" s="26" t="s">
        <v>1</v>
      </c>
      <c r="J9" s="26" t="s">
        <v>1</v>
      </c>
      <c r="K9" s="144">
        <f>G9*H9</f>
        <v>0</v>
      </c>
      <c r="L9" s="510">
        <v>0.139</v>
      </c>
      <c r="M9" s="511">
        <f aca="true" t="shared" si="1" ref="M9:M14">K9*L9</f>
        <v>0</v>
      </c>
    </row>
    <row r="10" spans="1:13" ht="40.5">
      <c r="A10" s="142"/>
      <c r="B10" s="740" t="s">
        <v>641</v>
      </c>
      <c r="C10" s="143" t="s">
        <v>170</v>
      </c>
      <c r="D10" s="119">
        <v>3387.7</v>
      </c>
      <c r="E10" s="119">
        <v>3387.7</v>
      </c>
      <c r="F10" s="119">
        <v>0.0263</v>
      </c>
      <c r="G10" s="130">
        <f t="shared" si="0"/>
        <v>89.09651</v>
      </c>
      <c r="H10" s="144">
        <v>147</v>
      </c>
      <c r="I10" s="144" t="s">
        <v>1</v>
      </c>
      <c r="J10" s="26" t="s">
        <v>1</v>
      </c>
      <c r="K10" s="144">
        <f>G10*H10</f>
        <v>13097.186969999999</v>
      </c>
      <c r="L10" s="510">
        <v>0.139</v>
      </c>
      <c r="M10" s="511">
        <f t="shared" si="1"/>
        <v>1820.50898883</v>
      </c>
    </row>
    <row r="11" spans="1:13" ht="18" customHeight="1">
      <c r="A11" s="142">
        <v>2</v>
      </c>
      <c r="B11" s="75"/>
      <c r="C11" s="143" t="s">
        <v>156</v>
      </c>
      <c r="D11" s="26"/>
      <c r="E11" s="26"/>
      <c r="F11" s="26"/>
      <c r="G11" s="130">
        <f t="shared" si="0"/>
        <v>0</v>
      </c>
      <c r="H11" s="26" t="s">
        <v>1</v>
      </c>
      <c r="I11" s="144">
        <v>139</v>
      </c>
      <c r="J11" s="26" t="s">
        <v>1</v>
      </c>
      <c r="K11" s="144">
        <f>G11*I11</f>
        <v>0</v>
      </c>
      <c r="L11" s="510">
        <v>0.139</v>
      </c>
      <c r="M11" s="511">
        <f t="shared" si="1"/>
        <v>0</v>
      </c>
    </row>
    <row r="12" spans="1:13" ht="27">
      <c r="A12" s="142"/>
      <c r="B12" s="75"/>
      <c r="C12" s="143" t="s">
        <v>170</v>
      </c>
      <c r="D12" s="26"/>
      <c r="E12" s="26"/>
      <c r="F12" s="26"/>
      <c r="G12" s="130">
        <f t="shared" si="0"/>
        <v>0</v>
      </c>
      <c r="H12" s="26" t="s">
        <v>1</v>
      </c>
      <c r="I12" s="144">
        <v>139</v>
      </c>
      <c r="J12" s="26" t="s">
        <v>1</v>
      </c>
      <c r="K12" s="144">
        <f>G12*I12</f>
        <v>0</v>
      </c>
      <c r="L12" s="510">
        <v>0.139</v>
      </c>
      <c r="M12" s="511">
        <f t="shared" si="1"/>
        <v>0</v>
      </c>
    </row>
    <row r="13" spans="1:13" s="16" customFormat="1" ht="18" customHeight="1">
      <c r="A13" s="142">
        <v>3</v>
      </c>
      <c r="B13" s="26"/>
      <c r="C13" s="143" t="s">
        <v>156</v>
      </c>
      <c r="D13" s="26"/>
      <c r="E13" s="26"/>
      <c r="F13" s="26"/>
      <c r="G13" s="130">
        <f t="shared" si="0"/>
        <v>0</v>
      </c>
      <c r="H13" s="26" t="s">
        <v>1</v>
      </c>
      <c r="I13" s="26" t="s">
        <v>1</v>
      </c>
      <c r="J13" s="130">
        <v>110</v>
      </c>
      <c r="K13" s="144">
        <f>G13*J13</f>
        <v>0</v>
      </c>
      <c r="L13" s="510">
        <v>0.139</v>
      </c>
      <c r="M13" s="511">
        <f t="shared" si="1"/>
        <v>0</v>
      </c>
    </row>
    <row r="14" spans="1:13" ht="27">
      <c r="A14" s="142"/>
      <c r="B14" s="75"/>
      <c r="C14" s="143" t="s">
        <v>170</v>
      </c>
      <c r="D14" s="26"/>
      <c r="E14" s="26"/>
      <c r="F14" s="26"/>
      <c r="G14" s="130">
        <f t="shared" si="0"/>
        <v>0</v>
      </c>
      <c r="H14" s="144" t="s">
        <v>1</v>
      </c>
      <c r="I14" s="144" t="s">
        <v>1</v>
      </c>
      <c r="J14" s="144">
        <v>110</v>
      </c>
      <c r="K14" s="144">
        <f>G14*J14</f>
        <v>0</v>
      </c>
      <c r="L14" s="510">
        <v>0.139</v>
      </c>
      <c r="M14" s="511">
        <f t="shared" si="1"/>
        <v>0</v>
      </c>
    </row>
    <row r="15" spans="1:13" ht="22.5" customHeight="1">
      <c r="A15" s="145"/>
      <c r="B15" s="22" t="s">
        <v>112</v>
      </c>
      <c r="C15" s="133" t="s">
        <v>1</v>
      </c>
      <c r="D15" s="133" t="s">
        <v>1</v>
      </c>
      <c r="E15" s="133" t="s">
        <v>1</v>
      </c>
      <c r="F15" s="133" t="s">
        <v>1</v>
      </c>
      <c r="G15" s="133" t="s">
        <v>1</v>
      </c>
      <c r="H15" s="133" t="s">
        <v>1</v>
      </c>
      <c r="I15" s="133" t="s">
        <v>1</v>
      </c>
      <c r="J15" s="133" t="s">
        <v>1</v>
      </c>
      <c r="K15" s="133" t="s">
        <v>1</v>
      </c>
      <c r="L15" s="133" t="s">
        <v>1</v>
      </c>
      <c r="M15" s="140">
        <f>SUM(M9:M14)</f>
        <v>1820.50898883</v>
      </c>
    </row>
    <row r="16" spans="1:13" ht="27" customHeight="1">
      <c r="A16" s="146"/>
      <c r="B16" s="141"/>
      <c r="C16" s="147"/>
      <c r="D16" s="147"/>
      <c r="E16" s="147"/>
      <c r="F16" s="147"/>
      <c r="G16" s="147"/>
      <c r="H16" s="147"/>
      <c r="I16" s="147"/>
      <c r="J16" s="148"/>
      <c r="K16" s="148"/>
      <c r="L16" s="148"/>
      <c r="M16" s="149"/>
    </row>
    <row r="17" spans="1:13" ht="10.5" customHeight="1">
      <c r="A17" s="146"/>
      <c r="C17" s="141"/>
      <c r="D17" s="141"/>
      <c r="E17" s="141"/>
      <c r="F17" s="141"/>
      <c r="G17" s="141"/>
      <c r="H17" s="141"/>
      <c r="I17" s="141" t="s">
        <v>0</v>
      </c>
      <c r="J17" s="141"/>
      <c r="K17" s="141"/>
      <c r="L17" s="141"/>
      <c r="M17" s="150"/>
    </row>
    <row r="18" spans="1:13" ht="22.5" customHeight="1">
      <c r="A18" s="32"/>
      <c r="B18" s="151" t="s">
        <v>172</v>
      </c>
      <c r="C18" s="125"/>
      <c r="D18" s="126" t="s">
        <v>0</v>
      </c>
      <c r="E18" s="126"/>
      <c r="F18" s="125"/>
      <c r="G18" s="125"/>
      <c r="H18" s="125"/>
      <c r="I18" s="125"/>
      <c r="J18" s="125"/>
      <c r="K18" s="138"/>
      <c r="L18" s="138"/>
      <c r="M18" s="138"/>
    </row>
    <row r="19" spans="1:14" ht="28.5" customHeight="1">
      <c r="A19" s="32"/>
      <c r="B19" s="141" t="s">
        <v>201</v>
      </c>
      <c r="C19" s="125"/>
      <c r="D19" s="126"/>
      <c r="E19" s="126"/>
      <c r="F19" s="125"/>
      <c r="G19" s="125"/>
      <c r="H19" s="125"/>
      <c r="I19" s="125"/>
      <c r="J19" s="125"/>
      <c r="K19" s="138"/>
      <c r="L19" s="138"/>
      <c r="M19" s="138"/>
      <c r="N19" s="5" t="s">
        <v>0</v>
      </c>
    </row>
    <row r="20" spans="1:13" ht="13.5">
      <c r="A20" s="32"/>
      <c r="B20" s="141" t="s">
        <v>171</v>
      </c>
      <c r="C20" s="125"/>
      <c r="D20" s="126"/>
      <c r="E20" s="126"/>
      <c r="F20" s="125"/>
      <c r="G20" s="125"/>
      <c r="H20" s="125"/>
      <c r="I20" s="125"/>
      <c r="J20" s="125"/>
      <c r="K20" s="138" t="s">
        <v>0</v>
      </c>
      <c r="L20" s="138"/>
      <c r="M20" s="138"/>
    </row>
    <row r="21" spans="2:6" ht="13.5">
      <c r="B21" s="136"/>
      <c r="C21" s="94"/>
      <c r="D21" s="136"/>
      <c r="E21" s="136"/>
      <c r="F21" s="94"/>
    </row>
  </sheetData>
  <sheetProtection/>
  <mergeCells count="5">
    <mergeCell ref="B3:C3"/>
    <mergeCell ref="H1:I1"/>
    <mergeCell ref="H2:I2"/>
    <mergeCell ref="K2:M2"/>
    <mergeCell ref="E3:I3"/>
  </mergeCells>
  <printOptions/>
  <pageMargins left="0.19" right="0.17" top="0.42" bottom="0.53" header="0.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Marine Shishyan</dc:creator>
  <cp:keywords/>
  <dc:description/>
  <cp:lastModifiedBy>Zara Margaryan</cp:lastModifiedBy>
  <cp:lastPrinted>2022-03-09T05:39:25Z</cp:lastPrinted>
  <dcterms:created xsi:type="dcterms:W3CDTF">2003-05-20T07:22:10Z</dcterms:created>
  <dcterms:modified xsi:type="dcterms:W3CDTF">2022-03-22T12:06:28Z</dcterms:modified>
  <cp:category/>
  <cp:version/>
  <cp:contentType/>
  <cp:contentStatus/>
</cp:coreProperties>
</file>