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80" windowWidth="11280" windowHeight="6165" tabRatio="426" activeTab="0"/>
  </bookViews>
  <sheets>
    <sheet name="2yntacik caxser" sheetId="1" r:id="rId1"/>
  </sheets>
  <definedNames>
    <definedName name="_xlnm.Print_Area" localSheetId="0">'2yntacik caxser'!$A$1:$L$105</definedName>
    <definedName name="_xlnm.Print_Titles" localSheetId="0">'2yntacik caxser'!$9:$11</definedName>
  </definedNames>
  <calcPr fullCalcOnLoad="1"/>
</workbook>
</file>

<file path=xl/sharedStrings.xml><?xml version="1.0" encoding="utf-8"?>
<sst xmlns="http://schemas.openxmlformats.org/spreadsheetml/2006/main" count="134" uniqueCount="115">
  <si>
    <t>.</t>
  </si>
  <si>
    <t>Գումարը   /հազ.դրամ/</t>
  </si>
  <si>
    <t>հաստատված բյուջե</t>
  </si>
  <si>
    <t>փոփոխու-թյուններ  բազային  բյուջեում</t>
  </si>
  <si>
    <t>բազային  բյուջե</t>
  </si>
  <si>
    <t>Բյուջետային ծախսերի տնտեսագիտական դասակարգման հոդվածի</t>
  </si>
  <si>
    <t>կոդը</t>
  </si>
  <si>
    <t>անվանումը</t>
  </si>
  <si>
    <t>ԸՆԹԱՑԻԿ  ԾԱԽՍԵՐ</t>
  </si>
  <si>
    <t xml:space="preserve"> -Աշխատողների աշխատավարձեր և հավելավճարներ</t>
  </si>
  <si>
    <t>Էներգետիկ ծառայություններ</t>
  </si>
  <si>
    <t>Կոմունալ ծառայություններ</t>
  </si>
  <si>
    <t>Ջրամատակարարման և ջրահեռացման ծառայություններ</t>
  </si>
  <si>
    <t>Կապի ծառայություններ</t>
  </si>
  <si>
    <t>Ապահովագրական ծախսեր</t>
  </si>
  <si>
    <t>Գործուղումների և շրջագայությունների ծախսեր</t>
  </si>
  <si>
    <t>Ներքին  գործուղումներ</t>
  </si>
  <si>
    <t>Արտասահմանյան գործուղումների գծով ծախսեր</t>
  </si>
  <si>
    <t>Վարչական ծառայություններ</t>
  </si>
  <si>
    <t>Տեղեկատվական ծառայություններ</t>
  </si>
  <si>
    <t>Կենցաղային և հանրային սննդի ծառայություններ</t>
  </si>
  <si>
    <t>Ընդհանուր բնույթի այլ ծառայություններ</t>
  </si>
  <si>
    <t>Մասնագիտական ծառայություններ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</si>
  <si>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</si>
  <si>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</si>
  <si>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>Գրասենյակային նյութեր և հագուստ</t>
  </si>
  <si>
    <t>Գրասենյակային պիտույքներ</t>
  </si>
  <si>
    <t>Կենցաղային և հանրային սննդի նյութեր /մաքրիչ նյութեր, հիգիենիկ նյութեր, սնունդ և ըմպելիք/</t>
  </si>
  <si>
    <t>Հատուկ նպատակային այլ նյութեր</t>
  </si>
  <si>
    <t>Այլ նպաստներ բյուջեից</t>
  </si>
  <si>
    <t>Պարտադիր վճարներ</t>
  </si>
  <si>
    <t>Այլ  ծախսեր</t>
  </si>
  <si>
    <t>այդ  թվում`</t>
  </si>
  <si>
    <t>2014թ.</t>
  </si>
  <si>
    <t xml:space="preserve">  4111</t>
  </si>
  <si>
    <t>աղբահանություն</t>
  </si>
  <si>
    <t>այլ</t>
  </si>
  <si>
    <t>ավտոմեքենաների տեխզննություն և բնապահպանական վճար</t>
  </si>
  <si>
    <t>Հաստիքային  միավորների  թիվը</t>
  </si>
  <si>
    <t>Էլեկտրաէներգիայով ջեռուցման ծառայություններ</t>
  </si>
  <si>
    <t>ավելացում /նվազեցում/  բազային  բյուջեի  նկատմամբ</t>
  </si>
  <si>
    <t>6 /4+5/</t>
  </si>
  <si>
    <t>8 /7-6/</t>
  </si>
  <si>
    <t xml:space="preserve">Հիմնավորումներ 8-րդ սյունակում ներկայացված փոփոխությունների վերաբերյալ  </t>
  </si>
  <si>
    <r>
      <t>ԱՇԽԱՏԱՆՔԻ  ՎԱՐՁԱՏՐՈՒԹՅՈՒՆ</t>
    </r>
    <r>
      <rPr>
        <b/>
        <sz val="12"/>
        <color indexed="10"/>
        <rFont val="GHEA Grapalat"/>
        <family val="3"/>
      </rPr>
      <t xml:space="preserve">  * </t>
    </r>
  </si>
  <si>
    <t xml:space="preserve">  փաստացի  կատարողական   </t>
  </si>
  <si>
    <t xml:space="preserve">  Բաժին  N   03</t>
  </si>
  <si>
    <t xml:space="preserve">  Խումբ   N   05</t>
  </si>
  <si>
    <r>
      <t xml:space="preserve">Հայտատուի  անվանումը`           </t>
    </r>
    <r>
      <rPr>
        <b/>
        <u val="single"/>
        <sz val="10"/>
        <rFont val="GHEA Grapalat"/>
        <family val="3"/>
      </rPr>
      <t>Քրեակատարողական ծառայություն</t>
    </r>
  </si>
  <si>
    <t>îÝ³ÛÇÝ ïÝï»ëáõÃÛáõÝÝ»ñÇÝ ¹ñ³Ùáí í×³ñíáÕ ëáóÇ³É³Ï³Ý ³å³ÑáíáõÃÛ³Ý í×³ñÝ»ñ</t>
  </si>
  <si>
    <t>4711</t>
  </si>
  <si>
    <t>ÐÇ·Ç»ÝÇÏ ÝÛáõÃ»ñ</t>
  </si>
  <si>
    <t>îÝï»ë³Ï³Ý ÝÛáõÃ»ñ (³åñ³ÝùÝ»ñ)</t>
  </si>
  <si>
    <t>Î»Ýó³Õ³ÛÇÝ ³ÛÉ ÝÛáõÃ»ñ (³åñ³ÝùÝ»ñ)</t>
  </si>
  <si>
    <t>Ավտոմեքենաների  քանակը</t>
  </si>
  <si>
    <t xml:space="preserve">  Դաս      N   01</t>
  </si>
  <si>
    <t>4113</t>
  </si>
  <si>
    <t xml:space="preserve">ՄԺԾԾ հայտ </t>
  </si>
  <si>
    <t>ՀՀ կառավարության 16.06.2005թ. N896-Ա որոշում</t>
  </si>
  <si>
    <t>Քաղաքացիական ծառայողների պարգևատրում</t>
  </si>
  <si>
    <t>àâ üÆÜ²Üê²Î²Ü ²ÎîÆìÜºðÆ ¶Ìàì Ì²Êêºð (Î²äÆî²È Ì²Êêºð)</t>
  </si>
  <si>
    <t>5111</t>
  </si>
  <si>
    <t>Շենքերի և շինությունների ձեռք բերում</t>
  </si>
  <si>
    <t>- Þ»Ýù»ñÇ ¨ ßÇÝáõÃÛáõÝÝ»ñÇ Ï³éáõóáõÙ</t>
  </si>
  <si>
    <t>- Þ»Ýù»ñÇ ¨ ßÇÝáõÃÛáõÝÝ»ñÇ Ï³åÇï³É í»ñ³Ýáñá·áõÙ</t>
  </si>
  <si>
    <t>- îñ³Ýëåáñï³ÛÇÝ ë³ñù³íáñáõÙÝ»ñ</t>
  </si>
  <si>
    <t>ավտոմեքենաներ</t>
  </si>
  <si>
    <t>ավտոբուսներ</t>
  </si>
  <si>
    <t>տրակտորներ</t>
  </si>
  <si>
    <t>բեռնատարներ</t>
  </si>
  <si>
    <t>հատուկ մեքենաներ</t>
  </si>
  <si>
    <t>- ì³ñã³Ï³Ý ë³ñù³íáñáõÙÝ»ñ</t>
  </si>
  <si>
    <t>կահույք</t>
  </si>
  <si>
    <t>Ð³Ù³Ï³ñ·ã³ÛÇÝ ë³ñù³íáñáõÙÝ»ñ</t>
  </si>
  <si>
    <t>îåÇãÝ»ñ</t>
  </si>
  <si>
    <t>Ð»é³Ëáë³ÛÇÝ Ï³Û³ÝÝ»ñ Ñ³Ù³å³ï³ëË³Ý ë³ñù»ñáí áõ ë³ñù³íáñáõÙÝ»ñáí</t>
  </si>
  <si>
    <t>Ð»é³ËáëÝ»ñ</t>
  </si>
  <si>
    <t>Î»Ýó³Õ³ÛÇÝ ë³ñù³íáñáõÙÝ»ñ</t>
  </si>
  <si>
    <t>այլ կենցաղային սարքեր</t>
  </si>
  <si>
    <t>²ÛÉ í³ñã³Ï³Ý ·áõÛù ¨ ë³ñù³íáñáõÙÝ»ñ</t>
  </si>
  <si>
    <t>- ²ÛÉ Ù»ù»Ý³Ý»ñ ¨ ë³ñù³íáñáõÙÝ»ñ</t>
  </si>
  <si>
    <t>Ü³Ë³·Í³Ñ»ï³½áï³Ï³Ý Í³Ëë»ñ</t>
  </si>
  <si>
    <t>Հագուստ</t>
  </si>
  <si>
    <t>Ընդամենը բյուջե</t>
  </si>
  <si>
    <t>Տրանսպորտային նյութեր /բենզին, յուղեր, այլ նյութեր տրանսպորտային միջոցների համար/</t>
  </si>
  <si>
    <t>Մաշված տրանսպորտային պարկի թարմացման համար</t>
  </si>
  <si>
    <t>ՀՀ ԱՆ ՔԿԾ զարգացման ծրագրի համաձայն</t>
  </si>
  <si>
    <t>ՀՀ կառ որոշ. Սահմանված նորմերի համաձայն</t>
  </si>
  <si>
    <t>Բարոյապես մաշված սարքավորումների նորացման համար</t>
  </si>
  <si>
    <t>ՀԱՅՏ</t>
  </si>
  <si>
    <t>4112</t>
  </si>
  <si>
    <t>Պարգևատրումներ, դրամական խրախուսումներ և հատուկ վճարներ</t>
  </si>
  <si>
    <t>հեռախոս</t>
  </si>
  <si>
    <t>4236</t>
  </si>
  <si>
    <t>2022թ.</t>
  </si>
  <si>
    <t>2024թ. ՄԺԾԾ հայտ</t>
  </si>
  <si>
    <t>Երևան քաղաքի ավագանու 22,12,2020թվ 305-Ն որոշմամբ 1քմ-ի համար 18 դրամ</t>
  </si>
  <si>
    <t>Համազգեստ</t>
  </si>
  <si>
    <t xml:space="preserve">երկար տարիների շահագործվող սարքավորումների վերանորոգում </t>
  </si>
  <si>
    <t>Բնական գազ</t>
  </si>
  <si>
    <t>Դեռատիզացիա</t>
  </si>
  <si>
    <t>ինտերնետ և այլն</t>
  </si>
  <si>
    <t>փոստ</t>
  </si>
  <si>
    <t>ավտոմեքենաների ապահովագրություն</t>
  </si>
  <si>
    <t>Տեղեկագրերի տպագրում</t>
  </si>
  <si>
    <t>Հանրային սննդի ծառայություններ</t>
  </si>
  <si>
    <t>Տրանսպորտային սարքավորումների ընթացիկ նորոգում և պահպանում</t>
  </si>
  <si>
    <t>այլ մեքենաների և սարքավորումների  ընթացիկ նորոգում և պահպանում</t>
  </si>
  <si>
    <t xml:space="preserve">բենզին </t>
  </si>
  <si>
    <t>դիզ. Վառելիք</t>
  </si>
  <si>
    <t>այլ նյութեր տրանսպորտային միջոցների համար</t>
  </si>
  <si>
    <r>
      <t xml:space="preserve">«Պետական պաշտոններ և պետական ծառայության պաշտոններ զբաղեցնող անձանց վարձատրության մասինե օրենքի  22-րդ հոդվածի 1- 3-րդ կետեր համաձայն </t>
    </r>
    <r>
      <rPr>
        <sz val="8"/>
        <color indexed="8"/>
        <rFont val="GHEA Grapalat"/>
        <family val="3"/>
      </rPr>
      <t>Հայաստանի Հանրապետության պետական բյուջեով տվյալ մարմնի համար նախատեսված աշխատավարձի տարեկան ֆոնդի առնվազն 10 տոկոսի չափով հաշվարկվում է պետական ծառայողների /բացառությամբ Հայաստանի Հանրապետության պաշտպանության, ազգային անվտանգության, ոստիկանության հանրապետական գործադիր մարմինների համակարգերում զինվորական ծառայության պաշտոն զբաղեցնողների, քրեակատարողական և փրկարար ծառայության ծառայողների/150</t>
    </r>
    <r>
      <rPr>
        <sz val="8"/>
        <rFont val="GHEA Grapalat"/>
        <family val="3"/>
      </rPr>
      <t xml:space="preserve"> հաստիքային միավորի համար</t>
    </r>
  </si>
  <si>
    <t>ՀՀ  2023-25թթ. Պետական բյուջեի  03,05,01 &lt;&lt;01.Քրեակատարողական համակարգի պահպանում &gt;&gt; ՄԺԾ ծրագրի վերաբերյալ</t>
  </si>
  <si>
    <t>2023թ.</t>
  </si>
  <si>
    <t>2025թ. ՄԺԾԾ հայտ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</si>
</sst>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0.0"/>
    <numFmt numFmtId="197" formatCode="0.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  <numFmt numFmtId="203" formatCode="#,##0.0_р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GHEA Grapalat"/>
      <family val="3"/>
    </font>
    <font>
      <b/>
      <sz val="8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b/>
      <sz val="10"/>
      <color indexed="10"/>
      <name val="GHEA Grapalat"/>
      <family val="3"/>
    </font>
    <font>
      <b/>
      <sz val="8"/>
      <color indexed="8"/>
      <name val="GHEA Grapalat"/>
      <family val="3"/>
    </font>
    <font>
      <b/>
      <u val="single"/>
      <sz val="10"/>
      <name val="GHEA Grapalat"/>
      <family val="3"/>
    </font>
    <font>
      <b/>
      <sz val="10"/>
      <name val="Arial Armenian"/>
      <family val="2"/>
    </font>
    <font>
      <b/>
      <sz val="9"/>
      <name val="Arial LatArm"/>
      <family val="2"/>
    </font>
    <font>
      <b/>
      <sz val="9"/>
      <color indexed="8"/>
      <name val="Arial LatArm"/>
      <family val="2"/>
    </font>
    <font>
      <sz val="9"/>
      <name val="Arial LatArm"/>
      <family val="2"/>
    </font>
    <font>
      <b/>
      <sz val="10"/>
      <name val="Arial LatArm"/>
      <family val="2"/>
    </font>
    <font>
      <b/>
      <sz val="10"/>
      <name val="Sylfaen"/>
      <family val="1"/>
    </font>
    <font>
      <sz val="10"/>
      <name val="Arial LatArm"/>
      <family val="2"/>
    </font>
    <font>
      <sz val="10"/>
      <color indexed="8"/>
      <name val="Arial LatArm"/>
      <family val="2"/>
    </font>
    <font>
      <b/>
      <sz val="8"/>
      <name val="Arial LatArm"/>
      <family val="2"/>
    </font>
    <font>
      <b/>
      <sz val="8"/>
      <name val="Sylfaen"/>
      <family val="1"/>
    </font>
    <font>
      <b/>
      <sz val="12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9"/>
      <name val="Sylfaen"/>
      <family val="1"/>
    </font>
    <font>
      <sz val="12"/>
      <name val="GHEA Grapalat"/>
      <family val="3"/>
    </font>
    <font>
      <sz val="14"/>
      <name val="GHEA Grapalat"/>
      <family val="3"/>
    </font>
    <font>
      <sz val="8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centerContinuous" wrapText="1"/>
    </xf>
    <xf numFmtId="0" fontId="9" fillId="33" borderId="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1" fillId="33" borderId="0" xfId="0" applyFont="1" applyFill="1" applyBorder="1" applyAlignment="1">
      <alignment horizontal="centerContinuous" wrapText="1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1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196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33" borderId="11" xfId="0" applyFont="1" applyFill="1" applyBorder="1" applyAlignment="1">
      <alignment horizontal="centerContinuous" wrapText="1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196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1" fillId="34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3" fillId="33" borderId="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9" fillId="33" borderId="13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1" fontId="9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196" fontId="9" fillId="0" borderId="10" xfId="0" applyNumberFormat="1" applyFont="1" applyFill="1" applyBorder="1" applyAlignment="1">
      <alignment horizontal="right" vertical="center" wrapText="1"/>
    </xf>
    <xf numFmtId="196" fontId="9" fillId="0" borderId="10" xfId="0" applyNumberFormat="1" applyFont="1" applyBorder="1" applyAlignment="1">
      <alignment horizontal="right" vertical="center" wrapText="1"/>
    </xf>
    <xf numFmtId="196" fontId="9" fillId="33" borderId="10" xfId="0" applyNumberFormat="1" applyFont="1" applyFill="1" applyBorder="1" applyAlignment="1">
      <alignment horizontal="right" vertical="center" wrapText="1"/>
    </xf>
    <xf numFmtId="196" fontId="11" fillId="33" borderId="10" xfId="0" applyNumberFormat="1" applyFont="1" applyFill="1" applyBorder="1" applyAlignment="1">
      <alignment horizontal="right" vertical="center" wrapText="1"/>
    </xf>
    <xf numFmtId="196" fontId="11" fillId="0" borderId="10" xfId="0" applyNumberFormat="1" applyFont="1" applyFill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196" fontId="11" fillId="0" borderId="10" xfId="0" applyNumberFormat="1" applyFont="1" applyBorder="1" applyAlignment="1">
      <alignment horizontal="right" vertical="center" wrapText="1"/>
    </xf>
    <xf numFmtId="196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/>
    </xf>
    <xf numFmtId="202" fontId="17" fillId="35" borderId="0" xfId="0" applyNumberFormat="1" applyFont="1" applyFill="1" applyBorder="1" applyAlignment="1">
      <alignment horizontal="right" vertical="center"/>
    </xf>
    <xf numFmtId="202" fontId="9" fillId="0" borderId="0" xfId="0" applyNumberFormat="1" applyFont="1" applyBorder="1" applyAlignment="1">
      <alignment horizontal="center"/>
    </xf>
    <xf numFmtId="202" fontId="18" fillId="0" borderId="0" xfId="0" applyNumberFormat="1" applyFont="1" applyFill="1" applyBorder="1" applyAlignment="1">
      <alignment horizontal="right" vertical="top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vertical="top" wrapText="1"/>
    </xf>
    <xf numFmtId="202" fontId="19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23" fillId="0" borderId="10" xfId="0" applyNumberFormat="1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right" vertical="top" wrapText="1"/>
    </xf>
    <xf numFmtId="49" fontId="21" fillId="0" borderId="10" xfId="0" applyNumberFormat="1" applyFont="1" applyFill="1" applyBorder="1" applyAlignment="1">
      <alignment vertical="top" wrapText="1"/>
    </xf>
    <xf numFmtId="202" fontId="20" fillId="0" borderId="10" xfId="0" applyNumberFormat="1" applyFont="1" applyFill="1" applyBorder="1" applyAlignment="1">
      <alignment horizontal="right" vertical="center"/>
    </xf>
    <xf numFmtId="202" fontId="17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202" fontId="9" fillId="0" borderId="10" xfId="0" applyNumberFormat="1" applyFont="1" applyFill="1" applyBorder="1" applyAlignment="1">
      <alignment horizontal="right" vertical="center" wrapText="1"/>
    </xf>
    <xf numFmtId="202" fontId="20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7" fillId="33" borderId="0" xfId="0" applyFont="1" applyFill="1" applyAlignment="1">
      <alignment/>
    </xf>
    <xf numFmtId="0" fontId="27" fillId="33" borderId="0" xfId="0" applyFont="1" applyFill="1" applyBorder="1" applyAlignment="1">
      <alignment horizontal="center" wrapText="1"/>
    </xf>
    <xf numFmtId="196" fontId="27" fillId="0" borderId="10" xfId="0" applyNumberFormat="1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96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wrapText="1"/>
    </xf>
    <xf numFmtId="0" fontId="27" fillId="0" borderId="0" xfId="0" applyFont="1" applyAlignment="1">
      <alignment wrapText="1"/>
    </xf>
    <xf numFmtId="0" fontId="27" fillId="33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28" fillId="33" borderId="10" xfId="0" applyFont="1" applyFill="1" applyBorder="1" applyAlignment="1">
      <alignment horizontal="center" vertical="center" wrapText="1"/>
    </xf>
    <xf numFmtId="202" fontId="27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31" fillId="0" borderId="0" xfId="0" applyFont="1" applyAlignment="1">
      <alignment vertical="center"/>
    </xf>
    <xf numFmtId="196" fontId="9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96" fontId="9" fillId="36" borderId="10" xfId="0" applyNumberFormat="1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28" fillId="33" borderId="11" xfId="0" applyFont="1" applyFill="1" applyBorder="1" applyAlignment="1">
      <alignment horizontal="center" wrapText="1"/>
    </xf>
    <xf numFmtId="0" fontId="28" fillId="33" borderId="0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12" fillId="0" borderId="0" xfId="0" applyFont="1" applyFill="1" applyAlignment="1">
      <alignment horizontal="center" vertical="center"/>
    </xf>
    <xf numFmtId="196" fontId="11" fillId="36" borderId="10" xfId="0" applyNumberFormat="1" applyFont="1" applyFill="1" applyBorder="1" applyAlignment="1">
      <alignment horizontal="right" vertical="center" wrapText="1"/>
    </xf>
    <xf numFmtId="202" fontId="20" fillId="37" borderId="10" xfId="0" applyNumberFormat="1" applyFont="1" applyFill="1" applyBorder="1" applyAlignment="1">
      <alignment horizontal="right" vertical="center"/>
    </xf>
    <xf numFmtId="202" fontId="27" fillId="37" borderId="10" xfId="0" applyNumberFormat="1" applyFont="1" applyFill="1" applyBorder="1" applyAlignment="1">
      <alignment horizontal="center" vertical="center" wrapText="1"/>
    </xf>
    <xf numFmtId="202" fontId="17" fillId="37" borderId="10" xfId="0" applyNumberFormat="1" applyFont="1" applyFill="1" applyBorder="1" applyAlignment="1">
      <alignment horizontal="right" vertical="center"/>
    </xf>
    <xf numFmtId="202" fontId="9" fillId="37" borderId="10" xfId="0" applyNumberFormat="1" applyFont="1" applyFill="1" applyBorder="1" applyAlignment="1">
      <alignment horizontal="right" vertical="center" wrapText="1"/>
    </xf>
    <xf numFmtId="202" fontId="19" fillId="37" borderId="10" xfId="0" applyNumberFormat="1" applyFont="1" applyFill="1" applyBorder="1" applyAlignment="1">
      <alignment horizontal="right" vertical="center"/>
    </xf>
    <xf numFmtId="202" fontId="20" fillId="37" borderId="10" xfId="0" applyNumberFormat="1" applyFont="1" applyFill="1" applyBorder="1" applyAlignment="1">
      <alignment horizontal="right" vertical="center" wrapText="1"/>
    </xf>
    <xf numFmtId="202" fontId="17" fillId="37" borderId="10" xfId="0" applyNumberFormat="1" applyFont="1" applyFill="1" applyBorder="1" applyAlignment="1">
      <alignment horizontal="right" vertical="center" wrapText="1"/>
    </xf>
    <xf numFmtId="202" fontId="11" fillId="37" borderId="10" xfId="0" applyNumberFormat="1" applyFont="1" applyFill="1" applyBorder="1" applyAlignment="1">
      <alignment horizontal="right" vertical="center" wrapText="1"/>
    </xf>
    <xf numFmtId="202" fontId="22" fillId="37" borderId="10" xfId="0" applyNumberFormat="1" applyFont="1" applyFill="1" applyBorder="1" applyAlignment="1">
      <alignment horizontal="right" vertical="center"/>
    </xf>
    <xf numFmtId="196" fontId="27" fillId="33" borderId="0" xfId="0" applyNumberFormat="1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  <xf numFmtId="196" fontId="11" fillId="38" borderId="10" xfId="0" applyNumberFormat="1" applyFont="1" applyFill="1" applyBorder="1" applyAlignment="1">
      <alignment horizontal="center" vertical="center" wrapText="1"/>
    </xf>
    <xf numFmtId="0" fontId="13" fillId="36" borderId="0" xfId="0" applyFont="1" applyFill="1" applyBorder="1" applyAlignment="1">
      <alignment horizontal="center" wrapText="1"/>
    </xf>
    <xf numFmtId="0" fontId="11" fillId="36" borderId="0" xfId="0" applyFont="1" applyFill="1" applyBorder="1" applyAlignment="1">
      <alignment horizontal="centerContinuous" wrapText="1"/>
    </xf>
    <xf numFmtId="0" fontId="9" fillId="36" borderId="0" xfId="0" applyFont="1" applyFill="1" applyBorder="1" applyAlignment="1">
      <alignment horizontal="centerContinuous" wrapText="1"/>
    </xf>
    <xf numFmtId="0" fontId="9" fillId="36" borderId="0" xfId="0" applyFont="1" applyFill="1" applyBorder="1" applyAlignment="1">
      <alignment horizontal="center" wrapText="1"/>
    </xf>
    <xf numFmtId="0" fontId="9" fillId="36" borderId="10" xfId="0" applyFont="1" applyFill="1" applyBorder="1" applyAlignment="1">
      <alignment horizontal="center" wrapText="1"/>
    </xf>
    <xf numFmtId="196" fontId="9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202" fontId="22" fillId="36" borderId="10" xfId="0" applyNumberFormat="1" applyFont="1" applyFill="1" applyBorder="1" applyAlignment="1">
      <alignment horizontal="right" vertical="top" wrapText="1"/>
    </xf>
    <xf numFmtId="202" fontId="20" fillId="36" borderId="10" xfId="0" applyNumberFormat="1" applyFont="1" applyFill="1" applyBorder="1" applyAlignment="1">
      <alignment horizontal="right" vertical="center"/>
    </xf>
    <xf numFmtId="202" fontId="22" fillId="36" borderId="10" xfId="0" applyNumberFormat="1" applyFont="1" applyFill="1" applyBorder="1" applyAlignment="1">
      <alignment horizontal="right" vertical="center"/>
    </xf>
    <xf numFmtId="202" fontId="20" fillId="36" borderId="10" xfId="0" applyNumberFormat="1" applyFont="1" applyFill="1" applyBorder="1" applyAlignment="1">
      <alignment horizontal="right" vertical="center" wrapText="1"/>
    </xf>
    <xf numFmtId="0" fontId="9" fillId="36" borderId="0" xfId="0" applyFont="1" applyFill="1" applyAlignment="1">
      <alignment horizontal="center"/>
    </xf>
    <xf numFmtId="0" fontId="9" fillId="36" borderId="0" xfId="0" applyFont="1" applyFill="1" applyBorder="1" applyAlignment="1">
      <alignment horizontal="center"/>
    </xf>
    <xf numFmtId="202" fontId="9" fillId="36" borderId="0" xfId="0" applyNumberFormat="1" applyFont="1" applyFill="1" applyBorder="1" applyAlignment="1">
      <alignment horizontal="center"/>
    </xf>
    <xf numFmtId="0" fontId="31" fillId="36" borderId="0" xfId="0" applyFont="1" applyFill="1" applyAlignment="1">
      <alignment vertical="center"/>
    </xf>
    <xf numFmtId="0" fontId="11" fillId="36" borderId="11" xfId="0" applyFont="1" applyFill="1" applyBorder="1" applyAlignment="1">
      <alignment horizontal="center" wrapText="1"/>
    </xf>
    <xf numFmtId="0" fontId="11" fillId="36" borderId="0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 wrapText="1"/>
    </xf>
    <xf numFmtId="1" fontId="9" fillId="36" borderId="10" xfId="0" applyNumberFormat="1" applyFont="1" applyFill="1" applyBorder="1" applyAlignment="1">
      <alignment horizontal="center" vertical="center" wrapText="1"/>
    </xf>
    <xf numFmtId="202" fontId="9" fillId="36" borderId="10" xfId="0" applyNumberFormat="1" applyFont="1" applyFill="1" applyBorder="1" applyAlignment="1">
      <alignment horizontal="right" vertical="center" wrapText="1"/>
    </xf>
    <xf numFmtId="202" fontId="11" fillId="36" borderId="10" xfId="0" applyNumberFormat="1" applyFont="1" applyFill="1" applyBorder="1" applyAlignment="1">
      <alignment horizontal="right" vertical="center" wrapText="1"/>
    </xf>
    <xf numFmtId="196" fontId="11" fillId="10" borderId="10" xfId="0" applyNumberFormat="1" applyFont="1" applyFill="1" applyBorder="1" applyAlignment="1">
      <alignment horizontal="right" vertical="center" wrapText="1"/>
    </xf>
    <xf numFmtId="0" fontId="24" fillId="4" borderId="10" xfId="0" applyFont="1" applyFill="1" applyBorder="1" applyAlignment="1">
      <alignment horizontal="left" vertical="center"/>
    </xf>
    <xf numFmtId="0" fontId="20" fillId="16" borderId="10" xfId="0" applyFont="1" applyFill="1" applyBorder="1" applyAlignment="1">
      <alignment horizontal="center" vertical="center" wrapText="1"/>
    </xf>
    <xf numFmtId="0" fontId="9" fillId="16" borderId="0" xfId="0" applyFont="1" applyFill="1" applyAlignment="1">
      <alignment horizontal="center" vertical="center"/>
    </xf>
    <xf numFmtId="202" fontId="20" fillId="16" borderId="10" xfId="0" applyNumberFormat="1" applyFont="1" applyFill="1" applyBorder="1" applyAlignment="1">
      <alignment horizontal="right" vertical="center"/>
    </xf>
    <xf numFmtId="0" fontId="8" fillId="10" borderId="10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left" vertical="center" wrapText="1"/>
    </xf>
    <xf numFmtId="0" fontId="9" fillId="33" borderId="0" xfId="0" applyNumberFormat="1" applyFont="1" applyFill="1" applyBorder="1" applyAlignment="1">
      <alignment horizontal="left" wrapText="1"/>
    </xf>
    <xf numFmtId="202" fontId="27" fillId="37" borderId="15" xfId="0" applyNumberFormat="1" applyFont="1" applyFill="1" applyBorder="1" applyAlignment="1">
      <alignment horizontal="center" vertical="center" wrapText="1"/>
    </xf>
    <xf numFmtId="202" fontId="27" fillId="37" borderId="16" xfId="0" applyNumberFormat="1" applyFont="1" applyFill="1" applyBorder="1" applyAlignment="1">
      <alignment horizontal="center" vertical="center" wrapText="1"/>
    </xf>
    <xf numFmtId="202" fontId="27" fillId="37" borderId="12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30" fillId="0" borderId="0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left" wrapText="1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view="pageBreakPreview" zoomScale="124" zoomScaleSheetLayoutView="124" zoomScalePageLayoutView="0" workbookViewId="0" topLeftCell="A65">
      <pane xSplit="1" topLeftCell="B1" activePane="topRight" state="frozen"/>
      <selection pane="topLeft" activeCell="A4" sqref="A4"/>
      <selection pane="topRight" activeCell="B20" sqref="B20"/>
    </sheetView>
  </sheetViews>
  <sheetFormatPr defaultColWidth="9.140625" defaultRowHeight="12.75"/>
  <cols>
    <col min="1" max="1" width="5.140625" style="7" bestFit="1" customWidth="1"/>
    <col min="2" max="2" width="38.421875" style="19" customWidth="1"/>
    <col min="3" max="3" width="6.8515625" style="1" hidden="1" customWidth="1"/>
    <col min="4" max="4" width="13.57421875" style="129" bestFit="1" customWidth="1"/>
    <col min="5" max="5" width="10.00390625" style="1" customWidth="1"/>
    <col min="6" max="6" width="13.00390625" style="129" customWidth="1"/>
    <col min="7" max="7" width="13.7109375" style="1" customWidth="1"/>
    <col min="8" max="8" width="15.421875" style="1" customWidth="1"/>
    <col min="9" max="9" width="13.00390625" style="1" customWidth="1"/>
    <col min="10" max="10" width="25.57421875" style="93" customWidth="1"/>
    <col min="11" max="11" width="12.7109375" style="1" customWidth="1"/>
    <col min="12" max="12" width="12.140625" style="1" customWidth="1"/>
    <col min="13" max="16384" width="9.140625" style="2" customWidth="1"/>
  </cols>
  <sheetData>
    <row r="1" spans="1:12" s="11" customFormat="1" ht="20.25">
      <c r="A1" s="38"/>
      <c r="B1" s="29"/>
      <c r="C1" s="21"/>
      <c r="D1" s="118"/>
      <c r="E1" s="21"/>
      <c r="F1" s="132" t="s">
        <v>89</v>
      </c>
      <c r="G1" s="94"/>
      <c r="H1" s="98"/>
      <c r="I1" s="99"/>
      <c r="J1" s="80"/>
      <c r="K1" s="10"/>
      <c r="L1" s="10"/>
    </row>
    <row r="2" spans="1:12" s="11" customFormat="1" ht="31.5" customHeight="1">
      <c r="A2" s="38"/>
      <c r="B2" s="152" t="s">
        <v>112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s="11" customFormat="1" ht="16.5" customHeight="1" thickBot="1">
      <c r="A3" s="12"/>
      <c r="B3" s="150" t="s">
        <v>48</v>
      </c>
      <c r="C3" s="150"/>
      <c r="D3" s="150"/>
      <c r="E3" s="150"/>
      <c r="F3" s="133"/>
      <c r="G3" s="100"/>
      <c r="H3" s="100"/>
      <c r="I3" s="100"/>
      <c r="J3" s="101"/>
      <c r="K3" s="18"/>
      <c r="L3" s="10"/>
    </row>
    <row r="4" spans="1:12" s="11" customFormat="1" ht="4.5" customHeight="1">
      <c r="A4" s="12"/>
      <c r="B4" s="3"/>
      <c r="C4" s="9"/>
      <c r="D4" s="119"/>
      <c r="E4" s="9"/>
      <c r="F4" s="134"/>
      <c r="G4" s="99"/>
      <c r="H4" s="99"/>
      <c r="I4" s="99"/>
      <c r="J4" s="102"/>
      <c r="K4" s="4"/>
      <c r="L4" s="10"/>
    </row>
    <row r="5" spans="1:12" s="11" customFormat="1" ht="13.5">
      <c r="A5" s="38"/>
      <c r="B5" s="44" t="s">
        <v>46</v>
      </c>
      <c r="C5" s="4"/>
      <c r="D5" s="120"/>
      <c r="E5" s="4"/>
      <c r="F5" s="121"/>
      <c r="G5" s="5"/>
      <c r="H5" s="5"/>
      <c r="I5" s="5"/>
      <c r="J5" s="81"/>
      <c r="K5" s="5"/>
      <c r="L5" s="10" t="s">
        <v>0</v>
      </c>
    </row>
    <row r="6" spans="1:12" s="11" customFormat="1" ht="13.5">
      <c r="A6" s="38"/>
      <c r="B6" s="45" t="s">
        <v>47</v>
      </c>
      <c r="C6" s="5"/>
      <c r="D6" s="121"/>
      <c r="E6" s="5"/>
      <c r="F6" s="121"/>
      <c r="G6" s="5"/>
      <c r="H6" s="5"/>
      <c r="I6" s="5"/>
      <c r="J6" s="81"/>
      <c r="K6" s="4"/>
      <c r="L6" s="10"/>
    </row>
    <row r="7" spans="1:12" s="11" customFormat="1" ht="13.5">
      <c r="A7" s="38"/>
      <c r="B7" s="44" t="s">
        <v>55</v>
      </c>
      <c r="C7" s="4"/>
      <c r="D7" s="120"/>
      <c r="E7" s="4"/>
      <c r="F7" s="121"/>
      <c r="G7" s="5"/>
      <c r="H7" s="5"/>
      <c r="I7" s="5"/>
      <c r="J7" s="81"/>
      <c r="K7" s="4"/>
      <c r="L7" s="10"/>
    </row>
    <row r="8" spans="1:12" s="11" customFormat="1" ht="12" customHeight="1">
      <c r="A8" s="38"/>
      <c r="B8" s="46"/>
      <c r="C8" s="4"/>
      <c r="D8" s="120"/>
      <c r="E8" s="4"/>
      <c r="F8" s="121"/>
      <c r="G8" s="5"/>
      <c r="H8" s="151" t="s">
        <v>1</v>
      </c>
      <c r="I8" s="151"/>
      <c r="J8" s="81"/>
      <c r="K8" s="4"/>
      <c r="L8" s="10"/>
    </row>
    <row r="9" spans="1:12" s="7" customFormat="1" ht="24" customHeight="1">
      <c r="A9" s="156" t="s">
        <v>5</v>
      </c>
      <c r="B9" s="157"/>
      <c r="C9" s="13" t="s">
        <v>33</v>
      </c>
      <c r="D9" s="161" t="s">
        <v>94</v>
      </c>
      <c r="E9" s="162"/>
      <c r="F9" s="161" t="s">
        <v>113</v>
      </c>
      <c r="G9" s="163"/>
      <c r="H9" s="163"/>
      <c r="I9" s="162"/>
      <c r="J9" s="82"/>
      <c r="K9" s="158" t="s">
        <v>95</v>
      </c>
      <c r="L9" s="153" t="s">
        <v>114</v>
      </c>
    </row>
    <row r="10" spans="1:12" s="7" customFormat="1" ht="70.5" customHeight="1">
      <c r="A10" s="6" t="s">
        <v>6</v>
      </c>
      <c r="B10" s="6" t="s">
        <v>7</v>
      </c>
      <c r="C10" s="6" t="s">
        <v>45</v>
      </c>
      <c r="D10" s="122" t="s">
        <v>2</v>
      </c>
      <c r="E10" s="6" t="s">
        <v>3</v>
      </c>
      <c r="F10" s="135" t="s">
        <v>4</v>
      </c>
      <c r="G10" s="88"/>
      <c r="H10" s="6" t="s">
        <v>57</v>
      </c>
      <c r="I10" s="6" t="s">
        <v>40</v>
      </c>
      <c r="J10" s="83" t="s">
        <v>43</v>
      </c>
      <c r="K10" s="159"/>
      <c r="L10" s="154"/>
    </row>
    <row r="11" spans="1:12" s="7" customFormat="1" ht="13.5">
      <c r="A11" s="6">
        <v>1</v>
      </c>
      <c r="B11" s="6">
        <v>2</v>
      </c>
      <c r="C11" s="6">
        <v>3</v>
      </c>
      <c r="D11" s="122">
        <v>4</v>
      </c>
      <c r="E11" s="6">
        <v>5</v>
      </c>
      <c r="F11" s="135" t="s">
        <v>41</v>
      </c>
      <c r="G11" s="6"/>
      <c r="H11" s="6">
        <v>7</v>
      </c>
      <c r="I11" s="6" t="s">
        <v>42</v>
      </c>
      <c r="J11" s="83">
        <v>9</v>
      </c>
      <c r="K11" s="6">
        <v>11</v>
      </c>
      <c r="L11" s="14">
        <v>11</v>
      </c>
    </row>
    <row r="12" spans="1:12" s="24" customFormat="1" ht="14.25">
      <c r="A12" s="39"/>
      <c r="B12" s="30" t="s">
        <v>38</v>
      </c>
      <c r="C12" s="23"/>
      <c r="D12" s="123">
        <v>1993</v>
      </c>
      <c r="E12" s="23"/>
      <c r="F12" s="123">
        <v>1993</v>
      </c>
      <c r="G12" s="23"/>
      <c r="H12" s="23">
        <v>2081</v>
      </c>
      <c r="I12" s="23">
        <f>H12-F12</f>
        <v>88</v>
      </c>
      <c r="J12" s="84"/>
      <c r="K12" s="23">
        <v>2074</v>
      </c>
      <c r="L12" s="23">
        <v>2074</v>
      </c>
    </row>
    <row r="13" spans="1:12" s="17" customFormat="1" ht="13.5">
      <c r="A13" s="15"/>
      <c r="B13" s="31"/>
      <c r="C13" s="25"/>
      <c r="D13" s="124"/>
      <c r="E13" s="25"/>
      <c r="F13" s="123"/>
      <c r="G13" s="16"/>
      <c r="H13" s="16"/>
      <c r="I13" s="16"/>
      <c r="J13" s="85"/>
      <c r="K13" s="16"/>
      <c r="L13" s="95"/>
    </row>
    <row r="14" spans="1:12" s="17" customFormat="1" ht="14.25">
      <c r="A14" s="15"/>
      <c r="B14" s="32" t="s">
        <v>54</v>
      </c>
      <c r="C14" s="25"/>
      <c r="D14" s="124">
        <v>78</v>
      </c>
      <c r="E14" s="16"/>
      <c r="F14" s="136">
        <v>78</v>
      </c>
      <c r="G14" s="47"/>
      <c r="H14" s="47">
        <v>78</v>
      </c>
      <c r="I14" s="16">
        <v>0</v>
      </c>
      <c r="J14" s="85"/>
      <c r="K14" s="25">
        <v>78</v>
      </c>
      <c r="L14" s="65">
        <v>78</v>
      </c>
    </row>
    <row r="15" spans="1:12" s="17" customFormat="1" ht="24.75" customHeight="1">
      <c r="A15" s="15"/>
      <c r="B15" s="79" t="s">
        <v>83</v>
      </c>
      <c r="C15" s="16"/>
      <c r="D15" s="117">
        <f aca="true" t="shared" si="0" ref="D15:I15">D16+D84</f>
        <v>13218518.8</v>
      </c>
      <c r="E15" s="117">
        <f t="shared" si="0"/>
        <v>0</v>
      </c>
      <c r="F15" s="117">
        <f t="shared" si="0"/>
        <v>13218518.8</v>
      </c>
      <c r="G15" s="117">
        <f t="shared" si="0"/>
        <v>1208885.7920000001</v>
      </c>
      <c r="H15" s="117">
        <f t="shared" si="0"/>
        <v>14427404.592000002</v>
      </c>
      <c r="I15" s="117">
        <f t="shared" si="0"/>
        <v>3326369.9920000006</v>
      </c>
      <c r="J15" s="117"/>
      <c r="K15" s="117">
        <f>K16+K84</f>
        <v>17817211.792000003</v>
      </c>
      <c r="L15" s="117">
        <f>L16+L84</f>
        <v>18089211.792000003</v>
      </c>
    </row>
    <row r="16" spans="1:12" s="26" customFormat="1" ht="21.75" customHeight="1">
      <c r="A16" s="144"/>
      <c r="B16" s="145" t="s">
        <v>8</v>
      </c>
      <c r="C16" s="139"/>
      <c r="D16" s="139">
        <f>SUM(D18+D23+D28+D33+D38+D41+D45+D46+D49+D53+D54+D55+D59+D64+D69+D75+D77+D78+D83)</f>
        <v>11101034.600000001</v>
      </c>
      <c r="E16" s="139">
        <f aca="true" t="shared" si="1" ref="E16:L16">SUM(E18+E23+E28+E33+E38+E41+E45+E46+E49+E53+E54+E55+E59+E64+E69+E75+E77+E78+E83)</f>
        <v>0</v>
      </c>
      <c r="F16" s="139">
        <f t="shared" si="1"/>
        <v>11101034.600000001</v>
      </c>
      <c r="G16" s="139">
        <f t="shared" si="1"/>
        <v>266177.1920000003</v>
      </c>
      <c r="H16" s="139">
        <f t="shared" si="1"/>
        <v>11367211.792000001</v>
      </c>
      <c r="I16" s="139">
        <f t="shared" si="1"/>
        <v>266177.1920000003</v>
      </c>
      <c r="J16" s="139"/>
      <c r="K16" s="139">
        <f t="shared" si="1"/>
        <v>11367211.792000001</v>
      </c>
      <c r="L16" s="139">
        <f t="shared" si="1"/>
        <v>11367211.792000001</v>
      </c>
    </row>
    <row r="17" spans="1:12" s="24" customFormat="1" ht="13.5">
      <c r="A17" s="39"/>
      <c r="B17" s="48" t="s">
        <v>32</v>
      </c>
      <c r="C17" s="49"/>
      <c r="D17" s="97"/>
      <c r="E17" s="49"/>
      <c r="F17" s="97"/>
      <c r="G17" s="50"/>
      <c r="H17" s="50"/>
      <c r="I17" s="50"/>
      <c r="J17" s="86"/>
      <c r="K17" s="22"/>
      <c r="L17" s="64"/>
    </row>
    <row r="18" spans="1:12" s="24" customFormat="1" ht="17.25">
      <c r="A18" s="39"/>
      <c r="B18" s="30" t="s">
        <v>44</v>
      </c>
      <c r="C18" s="49">
        <f>SUM(C20:C22)</f>
        <v>0</v>
      </c>
      <c r="D18" s="105">
        <f>SUM(D20:D22)</f>
        <v>8324856.5</v>
      </c>
      <c r="E18" s="53">
        <f aca="true" t="shared" si="2" ref="E18:L18">SUM(E20:E22)</f>
        <v>0</v>
      </c>
      <c r="F18" s="105">
        <f t="shared" si="2"/>
        <v>8324856.5</v>
      </c>
      <c r="G18" s="53">
        <f t="shared" si="2"/>
        <v>117068.1740000003</v>
      </c>
      <c r="H18" s="53">
        <f>SUM(H20:H22)</f>
        <v>8441924.674</v>
      </c>
      <c r="I18" s="53">
        <f t="shared" si="2"/>
        <v>117068.1740000003</v>
      </c>
      <c r="J18" s="53"/>
      <c r="K18" s="53">
        <f t="shared" si="2"/>
        <v>8441924.674</v>
      </c>
      <c r="L18" s="53">
        <f t="shared" si="2"/>
        <v>8441924.674</v>
      </c>
    </row>
    <row r="19" spans="1:12" s="24" customFormat="1" ht="13.5">
      <c r="A19" s="39"/>
      <c r="B19" s="48" t="s">
        <v>32</v>
      </c>
      <c r="C19" s="49"/>
      <c r="D19" s="97"/>
      <c r="E19" s="49"/>
      <c r="F19" s="97"/>
      <c r="G19" s="50"/>
      <c r="H19" s="50"/>
      <c r="I19" s="50"/>
      <c r="J19" s="84"/>
      <c r="K19" s="22"/>
      <c r="L19" s="64"/>
    </row>
    <row r="20" spans="1:12" s="24" customFormat="1" ht="44.25" customHeight="1">
      <c r="A20" s="40" t="s">
        <v>34</v>
      </c>
      <c r="B20" s="33" t="s">
        <v>9</v>
      </c>
      <c r="C20" s="53"/>
      <c r="D20" s="97">
        <v>6842876</v>
      </c>
      <c r="E20" s="97"/>
      <c r="F20" s="97">
        <f>D20+E20</f>
        <v>6842876</v>
      </c>
      <c r="G20" s="97">
        <f>SUM(H20-F20)</f>
        <v>117415.42300000042</v>
      </c>
      <c r="H20" s="49">
        <v>6960291.423</v>
      </c>
      <c r="I20" s="97">
        <f>SUM(H20-F20)</f>
        <v>117415.42300000042</v>
      </c>
      <c r="J20" s="88"/>
      <c r="K20" s="49">
        <f>SUM(H20)</f>
        <v>6960291.423</v>
      </c>
      <c r="L20" s="49">
        <f>SUM(K20)</f>
        <v>6960291.423</v>
      </c>
    </row>
    <row r="21" spans="1:12" s="24" customFormat="1" ht="36.75" customHeight="1">
      <c r="A21" s="40" t="s">
        <v>90</v>
      </c>
      <c r="B21" s="33" t="s">
        <v>91</v>
      </c>
      <c r="C21" s="53"/>
      <c r="D21" s="97">
        <v>1432422</v>
      </c>
      <c r="E21" s="97"/>
      <c r="F21" s="97">
        <f>D21+E21</f>
        <v>1432422</v>
      </c>
      <c r="G21" s="97">
        <f>SUM(H21-F21)</f>
        <v>2332.7009999998845</v>
      </c>
      <c r="H21" s="49">
        <v>1434754.701</v>
      </c>
      <c r="I21" s="97">
        <f>SUM(H21-F21)</f>
        <v>2332.7009999998845</v>
      </c>
      <c r="J21" s="87"/>
      <c r="K21" s="49">
        <f>SUM(H21)</f>
        <v>1434754.701</v>
      </c>
      <c r="L21" s="49">
        <f aca="true" t="shared" si="3" ref="L21:L83">SUM(K21)</f>
        <v>1434754.701</v>
      </c>
    </row>
    <row r="22" spans="1:15" s="24" customFormat="1" ht="297" customHeight="1">
      <c r="A22" s="40" t="s">
        <v>56</v>
      </c>
      <c r="B22" s="34" t="s">
        <v>59</v>
      </c>
      <c r="C22" s="49"/>
      <c r="D22" s="97">
        <v>49558.5</v>
      </c>
      <c r="E22" s="49">
        <v>0</v>
      </c>
      <c r="F22" s="97">
        <f>D22+E22</f>
        <v>49558.5</v>
      </c>
      <c r="G22" s="97">
        <f>SUM(H22-F22)</f>
        <v>-2679.949999999997</v>
      </c>
      <c r="H22" s="49">
        <v>46878.55</v>
      </c>
      <c r="I22" s="49">
        <f>H22-F22</f>
        <v>-2679.949999999997</v>
      </c>
      <c r="J22" s="103" t="s">
        <v>111</v>
      </c>
      <c r="K22" s="49">
        <f>SUM(H22)</f>
        <v>46878.55</v>
      </c>
      <c r="L22" s="49">
        <f t="shared" si="3"/>
        <v>46878.55</v>
      </c>
      <c r="O22" s="104"/>
    </row>
    <row r="23" spans="1:12" s="27" customFormat="1" ht="14.25">
      <c r="A23" s="61">
        <v>4212</v>
      </c>
      <c r="B23" s="35" t="s">
        <v>10</v>
      </c>
      <c r="C23" s="53">
        <f>C25+C26+C27</f>
        <v>0</v>
      </c>
      <c r="D23" s="105">
        <f>D25+D26+D27</f>
        <v>655256</v>
      </c>
      <c r="E23" s="53">
        <f aca="true" t="shared" si="4" ref="E23:L23">E25+E26+E27</f>
        <v>0</v>
      </c>
      <c r="F23" s="105">
        <f>F25+F26+F27</f>
        <v>655256</v>
      </c>
      <c r="G23" s="53">
        <f t="shared" si="4"/>
        <v>174464.561</v>
      </c>
      <c r="H23" s="53">
        <f>H25+H26+H27</f>
        <v>829720.561</v>
      </c>
      <c r="I23" s="53">
        <f t="shared" si="4"/>
        <v>174464.561</v>
      </c>
      <c r="J23" s="53"/>
      <c r="K23" s="53">
        <f t="shared" si="4"/>
        <v>829720.561</v>
      </c>
      <c r="L23" s="53">
        <f t="shared" si="4"/>
        <v>829720.561</v>
      </c>
    </row>
    <row r="24" spans="1:12" s="27" customFormat="1" ht="13.5">
      <c r="A24" s="61"/>
      <c r="B24" s="48" t="s">
        <v>32</v>
      </c>
      <c r="C24" s="51"/>
      <c r="D24" s="97"/>
      <c r="E24" s="51"/>
      <c r="F24" s="97"/>
      <c r="G24" s="51"/>
      <c r="H24" s="49"/>
      <c r="I24" s="49">
        <f aca="true" t="shared" si="5" ref="I24:I83">H24-F24</f>
        <v>0</v>
      </c>
      <c r="J24" s="89"/>
      <c r="K24" s="49">
        <f aca="true" t="shared" si="6" ref="K24:K83">SUM(H24)</f>
        <v>0</v>
      </c>
      <c r="L24" s="49">
        <f t="shared" si="3"/>
        <v>0</v>
      </c>
    </row>
    <row r="25" spans="1:12" s="27" customFormat="1" ht="15" customHeight="1">
      <c r="A25" s="61"/>
      <c r="B25" s="31" t="s">
        <v>10</v>
      </c>
      <c r="C25" s="49"/>
      <c r="D25" s="97">
        <v>273000</v>
      </c>
      <c r="E25" s="49"/>
      <c r="F25" s="97">
        <f>D25+E25</f>
        <v>273000</v>
      </c>
      <c r="G25" s="51">
        <f>SUM(H25-F25)</f>
        <v>181512</v>
      </c>
      <c r="H25" s="51">
        <v>454512</v>
      </c>
      <c r="I25" s="49">
        <f t="shared" si="5"/>
        <v>181512</v>
      </c>
      <c r="J25" s="89"/>
      <c r="K25" s="49">
        <f t="shared" si="6"/>
        <v>454512</v>
      </c>
      <c r="L25" s="49">
        <f t="shared" si="3"/>
        <v>454512</v>
      </c>
    </row>
    <row r="26" spans="1:12" s="27" customFormat="1" ht="34.5" customHeight="1">
      <c r="A26" s="61"/>
      <c r="B26" s="37" t="s">
        <v>39</v>
      </c>
      <c r="C26" s="49"/>
      <c r="D26" s="97">
        <v>230051</v>
      </c>
      <c r="E26" s="49"/>
      <c r="F26" s="97">
        <f>D26+E26</f>
        <v>230051</v>
      </c>
      <c r="G26" s="51">
        <f>SUM(H26-F26)</f>
        <v>-27341.439000000013</v>
      </c>
      <c r="H26" s="51">
        <v>202709.561</v>
      </c>
      <c r="I26" s="49">
        <f t="shared" si="5"/>
        <v>-27341.439000000013</v>
      </c>
      <c r="J26" s="89"/>
      <c r="K26" s="49">
        <f t="shared" si="6"/>
        <v>202709.561</v>
      </c>
      <c r="L26" s="49">
        <f t="shared" si="3"/>
        <v>202709.561</v>
      </c>
    </row>
    <row r="27" spans="1:12" s="27" customFormat="1" ht="18" customHeight="1">
      <c r="A27" s="61"/>
      <c r="B27" s="37" t="s">
        <v>99</v>
      </c>
      <c r="C27" s="49"/>
      <c r="D27" s="97">
        <v>152205</v>
      </c>
      <c r="E27" s="49"/>
      <c r="F27" s="97">
        <f>D27+E27</f>
        <v>152205</v>
      </c>
      <c r="G27" s="51">
        <f>SUM(H27-F27)</f>
        <v>20294</v>
      </c>
      <c r="H27" s="51">
        <v>172499</v>
      </c>
      <c r="I27" s="49">
        <f t="shared" si="5"/>
        <v>20294</v>
      </c>
      <c r="J27" s="89"/>
      <c r="K27" s="49">
        <f t="shared" si="6"/>
        <v>172499</v>
      </c>
      <c r="L27" s="49">
        <f t="shared" si="3"/>
        <v>172499</v>
      </c>
    </row>
    <row r="28" spans="1:12" s="27" customFormat="1" ht="14.25">
      <c r="A28" s="61">
        <v>4213</v>
      </c>
      <c r="B28" s="35" t="s">
        <v>11</v>
      </c>
      <c r="C28" s="53">
        <f>C30+C31+C32</f>
        <v>0</v>
      </c>
      <c r="D28" s="105">
        <v>49117</v>
      </c>
      <c r="E28" s="53">
        <f aca="true" t="shared" si="7" ref="E28:L28">E30+E31+E32</f>
        <v>0</v>
      </c>
      <c r="F28" s="105">
        <v>49117</v>
      </c>
      <c r="G28" s="53">
        <f t="shared" si="7"/>
        <v>986.1999999999971</v>
      </c>
      <c r="H28" s="53">
        <f>H30+H31+H32</f>
        <v>50103.2</v>
      </c>
      <c r="I28" s="53">
        <f t="shared" si="7"/>
        <v>986.1999999999971</v>
      </c>
      <c r="J28" s="53"/>
      <c r="K28" s="53">
        <f t="shared" si="7"/>
        <v>50103.2</v>
      </c>
      <c r="L28" s="53">
        <f t="shared" si="7"/>
        <v>50103.2</v>
      </c>
    </row>
    <row r="29" spans="1:12" s="27" customFormat="1" ht="13.5">
      <c r="A29" s="61"/>
      <c r="B29" s="48" t="s">
        <v>32</v>
      </c>
      <c r="C29" s="51"/>
      <c r="D29" s="97"/>
      <c r="E29" s="51"/>
      <c r="F29" s="97"/>
      <c r="G29" s="51"/>
      <c r="H29" s="49"/>
      <c r="I29" s="49">
        <f t="shared" si="5"/>
        <v>0</v>
      </c>
      <c r="J29" s="89"/>
      <c r="K29" s="49">
        <f t="shared" si="6"/>
        <v>0</v>
      </c>
      <c r="L29" s="49">
        <f t="shared" si="3"/>
        <v>0</v>
      </c>
    </row>
    <row r="30" spans="1:12" s="27" customFormat="1" ht="27">
      <c r="A30" s="61"/>
      <c r="B30" s="36" t="s">
        <v>12</v>
      </c>
      <c r="C30" s="51"/>
      <c r="D30" s="97">
        <v>45217</v>
      </c>
      <c r="E30" s="51">
        <v>0</v>
      </c>
      <c r="F30" s="97">
        <f>D30+E30</f>
        <v>45217</v>
      </c>
      <c r="G30" s="51">
        <f>SUM(H30-F30)</f>
        <v>1386.199999999997</v>
      </c>
      <c r="H30" s="51">
        <v>46603.2</v>
      </c>
      <c r="I30" s="49">
        <f t="shared" si="5"/>
        <v>1386.199999999997</v>
      </c>
      <c r="J30" s="88" t="s">
        <v>58</v>
      </c>
      <c r="K30" s="49">
        <f t="shared" si="6"/>
        <v>46603.2</v>
      </c>
      <c r="L30" s="49">
        <f t="shared" si="3"/>
        <v>46603.2</v>
      </c>
    </row>
    <row r="31" spans="1:12" s="27" customFormat="1" ht="13.5">
      <c r="A31" s="61"/>
      <c r="B31" s="36" t="s">
        <v>100</v>
      </c>
      <c r="C31" s="51"/>
      <c r="D31" s="97">
        <v>3900</v>
      </c>
      <c r="E31" s="51"/>
      <c r="F31" s="97">
        <f>D31+E31</f>
        <v>3900</v>
      </c>
      <c r="G31" s="51">
        <f>SUM(H31-F31)</f>
        <v>-400</v>
      </c>
      <c r="H31" s="51">
        <v>3500</v>
      </c>
      <c r="I31" s="49">
        <f t="shared" si="5"/>
        <v>-400</v>
      </c>
      <c r="J31" s="89"/>
      <c r="K31" s="49">
        <f t="shared" si="6"/>
        <v>3500</v>
      </c>
      <c r="L31" s="49">
        <f t="shared" si="3"/>
        <v>3500</v>
      </c>
    </row>
    <row r="32" spans="1:12" s="27" customFormat="1" ht="13.5">
      <c r="A32" s="61"/>
      <c r="B32" s="36"/>
      <c r="C32" s="51"/>
      <c r="D32" s="97"/>
      <c r="E32" s="51"/>
      <c r="F32" s="97"/>
      <c r="G32" s="51"/>
      <c r="H32" s="51"/>
      <c r="I32" s="49">
        <f t="shared" si="5"/>
        <v>0</v>
      </c>
      <c r="J32" s="89"/>
      <c r="K32" s="49">
        <f t="shared" si="6"/>
        <v>0</v>
      </c>
      <c r="L32" s="49">
        <f t="shared" si="3"/>
        <v>0</v>
      </c>
    </row>
    <row r="33" spans="1:12" s="27" customFormat="1" ht="14.25">
      <c r="A33" s="61">
        <v>4214</v>
      </c>
      <c r="B33" s="35" t="s">
        <v>13</v>
      </c>
      <c r="C33" s="52"/>
      <c r="D33" s="105">
        <f>SUM(D35:D37)</f>
        <v>20405.9</v>
      </c>
      <c r="E33" s="52">
        <f aca="true" t="shared" si="8" ref="E33:L33">SUM(E35:E37)</f>
        <v>0</v>
      </c>
      <c r="F33" s="105">
        <f t="shared" si="8"/>
        <v>20405.9</v>
      </c>
      <c r="G33" s="52">
        <f t="shared" si="8"/>
        <v>4196.099999999999</v>
      </c>
      <c r="H33" s="52">
        <f>SUM(H35:H37)</f>
        <v>24602</v>
      </c>
      <c r="I33" s="52">
        <f t="shared" si="8"/>
        <v>4196.099999999999</v>
      </c>
      <c r="J33" s="52"/>
      <c r="K33" s="52">
        <f t="shared" si="8"/>
        <v>24602</v>
      </c>
      <c r="L33" s="52">
        <f t="shared" si="8"/>
        <v>24602</v>
      </c>
    </row>
    <row r="34" spans="1:12" s="27" customFormat="1" ht="14.25">
      <c r="A34" s="61"/>
      <c r="B34" s="48" t="s">
        <v>32</v>
      </c>
      <c r="C34" s="52"/>
      <c r="D34" s="105"/>
      <c r="E34" s="52"/>
      <c r="F34" s="105"/>
      <c r="G34" s="52"/>
      <c r="H34" s="52"/>
      <c r="I34" s="49"/>
      <c r="J34" s="89"/>
      <c r="K34" s="49">
        <f t="shared" si="6"/>
        <v>0</v>
      </c>
      <c r="L34" s="49">
        <f t="shared" si="3"/>
        <v>0</v>
      </c>
    </row>
    <row r="35" spans="1:12" s="27" customFormat="1" ht="14.25">
      <c r="A35" s="61"/>
      <c r="B35" s="36" t="s">
        <v>92</v>
      </c>
      <c r="C35" s="52"/>
      <c r="D35" s="97">
        <v>10275.7</v>
      </c>
      <c r="E35" s="52"/>
      <c r="F35" s="97">
        <f>D35+E35</f>
        <v>10275.7</v>
      </c>
      <c r="G35" s="52">
        <f>SUM(H35-F35)</f>
        <v>-3425.7000000000007</v>
      </c>
      <c r="H35" s="51">
        <v>6850</v>
      </c>
      <c r="I35" s="49">
        <f t="shared" si="5"/>
        <v>-3425.7000000000007</v>
      </c>
      <c r="J35" s="89"/>
      <c r="K35" s="49">
        <f t="shared" si="6"/>
        <v>6850</v>
      </c>
      <c r="L35" s="49">
        <f t="shared" si="3"/>
        <v>6850</v>
      </c>
    </row>
    <row r="36" spans="1:12" s="27" customFormat="1" ht="14.25">
      <c r="A36" s="61"/>
      <c r="B36" s="36" t="s">
        <v>101</v>
      </c>
      <c r="C36" s="52"/>
      <c r="D36" s="97">
        <v>7130.2</v>
      </c>
      <c r="E36" s="52"/>
      <c r="F36" s="97">
        <f>D36+E36</f>
        <v>7130.2</v>
      </c>
      <c r="G36" s="52">
        <f>SUM(H36-F36)</f>
        <v>6621.8</v>
      </c>
      <c r="H36" s="51">
        <v>13752</v>
      </c>
      <c r="I36" s="49">
        <f t="shared" si="5"/>
        <v>6621.8</v>
      </c>
      <c r="J36" s="89"/>
      <c r="K36" s="49">
        <f t="shared" si="6"/>
        <v>13752</v>
      </c>
      <c r="L36" s="49">
        <f t="shared" si="3"/>
        <v>13752</v>
      </c>
    </row>
    <row r="37" spans="1:12" s="27" customFormat="1" ht="14.25">
      <c r="A37" s="61"/>
      <c r="B37" s="36" t="s">
        <v>102</v>
      </c>
      <c r="C37" s="52"/>
      <c r="D37" s="97">
        <v>3000</v>
      </c>
      <c r="E37" s="52"/>
      <c r="F37" s="97">
        <f>D37+E37</f>
        <v>3000</v>
      </c>
      <c r="G37" s="52">
        <f>SUM(H37-F37)</f>
        <v>1000</v>
      </c>
      <c r="H37" s="51">
        <v>4000</v>
      </c>
      <c r="I37" s="49">
        <f t="shared" si="5"/>
        <v>1000</v>
      </c>
      <c r="J37" s="89"/>
      <c r="K37" s="49">
        <f t="shared" si="6"/>
        <v>4000</v>
      </c>
      <c r="L37" s="49">
        <f t="shared" si="3"/>
        <v>4000</v>
      </c>
    </row>
    <row r="38" spans="1:12" s="27" customFormat="1" ht="14.25">
      <c r="A38" s="61">
        <v>4215</v>
      </c>
      <c r="B38" s="35" t="s">
        <v>14</v>
      </c>
      <c r="C38" s="52"/>
      <c r="D38" s="105">
        <f>SUM(D40)</f>
        <v>3185</v>
      </c>
      <c r="E38" s="52">
        <f aca="true" t="shared" si="9" ref="E38:L38">SUM(E40)</f>
        <v>0</v>
      </c>
      <c r="F38" s="105">
        <f t="shared" si="9"/>
        <v>3185</v>
      </c>
      <c r="G38" s="52">
        <f t="shared" si="9"/>
        <v>0</v>
      </c>
      <c r="H38" s="52">
        <f>SUM(H40)</f>
        <v>3185</v>
      </c>
      <c r="I38" s="52">
        <f t="shared" si="9"/>
        <v>0</v>
      </c>
      <c r="J38" s="52">
        <f t="shared" si="9"/>
        <v>0</v>
      </c>
      <c r="K38" s="52">
        <f t="shared" si="9"/>
        <v>3185</v>
      </c>
      <c r="L38" s="52">
        <f t="shared" si="9"/>
        <v>3185</v>
      </c>
    </row>
    <row r="39" spans="1:12" s="27" customFormat="1" ht="14.25">
      <c r="A39" s="61"/>
      <c r="B39" s="48" t="s">
        <v>32</v>
      </c>
      <c r="C39" s="52"/>
      <c r="D39" s="105"/>
      <c r="E39" s="52"/>
      <c r="F39" s="105"/>
      <c r="G39" s="52"/>
      <c r="H39" s="52"/>
      <c r="I39" s="49"/>
      <c r="J39" s="115"/>
      <c r="K39" s="53"/>
      <c r="L39" s="53"/>
    </row>
    <row r="40" spans="1:12" s="27" customFormat="1" ht="14.25">
      <c r="A40" s="61"/>
      <c r="B40" s="36" t="s">
        <v>103</v>
      </c>
      <c r="C40" s="52"/>
      <c r="D40" s="97">
        <v>3185</v>
      </c>
      <c r="E40" s="52"/>
      <c r="F40" s="97">
        <f>D40+E40</f>
        <v>3185</v>
      </c>
      <c r="G40" s="52"/>
      <c r="H40" s="51">
        <f>F40+G40</f>
        <v>3185</v>
      </c>
      <c r="I40" s="49">
        <f t="shared" si="5"/>
        <v>0</v>
      </c>
      <c r="J40" s="115"/>
      <c r="K40" s="49">
        <f t="shared" si="6"/>
        <v>3185</v>
      </c>
      <c r="L40" s="49">
        <f t="shared" si="3"/>
        <v>3185</v>
      </c>
    </row>
    <row r="41" spans="1:12" s="24" customFormat="1" ht="27" customHeight="1">
      <c r="A41" s="61"/>
      <c r="B41" s="30" t="s">
        <v>15</v>
      </c>
      <c r="C41" s="53">
        <f>C43+C44</f>
        <v>0</v>
      </c>
      <c r="D41" s="105">
        <f>D43+D44</f>
        <v>20306</v>
      </c>
      <c r="E41" s="53">
        <f aca="true" t="shared" si="10" ref="E41:L41">E43+E44</f>
        <v>0</v>
      </c>
      <c r="F41" s="105">
        <f t="shared" si="10"/>
        <v>20306</v>
      </c>
      <c r="G41" s="53">
        <f t="shared" si="10"/>
        <v>0</v>
      </c>
      <c r="H41" s="53">
        <f>H43+H44</f>
        <v>20306</v>
      </c>
      <c r="I41" s="53">
        <f t="shared" si="10"/>
        <v>0</v>
      </c>
      <c r="J41" s="53"/>
      <c r="K41" s="53">
        <f t="shared" si="10"/>
        <v>20306</v>
      </c>
      <c r="L41" s="53">
        <f t="shared" si="10"/>
        <v>20306</v>
      </c>
    </row>
    <row r="42" spans="1:12" s="17" customFormat="1" ht="13.5">
      <c r="A42" s="61"/>
      <c r="B42" s="48" t="s">
        <v>32</v>
      </c>
      <c r="C42" s="50"/>
      <c r="D42" s="97"/>
      <c r="E42" s="50"/>
      <c r="F42" s="97"/>
      <c r="G42" s="50"/>
      <c r="H42" s="50"/>
      <c r="I42" s="49"/>
      <c r="J42" s="85"/>
      <c r="K42" s="49"/>
      <c r="L42" s="49"/>
    </row>
    <row r="43" spans="1:12" s="17" customFormat="1" ht="13.5">
      <c r="A43" s="61">
        <v>4221</v>
      </c>
      <c r="B43" s="31" t="s">
        <v>16</v>
      </c>
      <c r="C43" s="50"/>
      <c r="D43" s="97">
        <v>10590</v>
      </c>
      <c r="E43" s="50"/>
      <c r="F43" s="97">
        <f>D43+E43</f>
        <v>10590</v>
      </c>
      <c r="G43" s="50"/>
      <c r="H43" s="50">
        <f>E43+F43</f>
        <v>10590</v>
      </c>
      <c r="I43" s="49">
        <f t="shared" si="5"/>
        <v>0</v>
      </c>
      <c r="J43" s="90"/>
      <c r="K43" s="49">
        <f t="shared" si="6"/>
        <v>10590</v>
      </c>
      <c r="L43" s="49">
        <f t="shared" si="3"/>
        <v>10590</v>
      </c>
    </row>
    <row r="44" spans="1:12" s="17" customFormat="1" ht="27">
      <c r="A44" s="61">
        <v>4222</v>
      </c>
      <c r="B44" s="31" t="s">
        <v>17</v>
      </c>
      <c r="C44" s="50"/>
      <c r="D44" s="97">
        <v>9716</v>
      </c>
      <c r="E44" s="50"/>
      <c r="F44" s="97">
        <f>D44+E44</f>
        <v>9716</v>
      </c>
      <c r="G44" s="50"/>
      <c r="H44" s="50">
        <f>E44+F44</f>
        <v>9716</v>
      </c>
      <c r="I44" s="49">
        <f t="shared" si="5"/>
        <v>0</v>
      </c>
      <c r="J44" s="85"/>
      <c r="K44" s="49">
        <f t="shared" si="6"/>
        <v>9716</v>
      </c>
      <c r="L44" s="49">
        <f t="shared" si="3"/>
        <v>9716</v>
      </c>
    </row>
    <row r="45" spans="1:12" s="17" customFormat="1" ht="14.25">
      <c r="A45" s="61">
        <v>4231</v>
      </c>
      <c r="B45" s="32" t="s">
        <v>18</v>
      </c>
      <c r="C45" s="55"/>
      <c r="D45" s="105">
        <v>1044</v>
      </c>
      <c r="E45" s="55"/>
      <c r="F45" s="105">
        <f>D45+E45</f>
        <v>1044</v>
      </c>
      <c r="G45" s="55"/>
      <c r="H45" s="55">
        <f>E45+F45</f>
        <v>1044</v>
      </c>
      <c r="I45" s="49">
        <f t="shared" si="5"/>
        <v>0</v>
      </c>
      <c r="J45" s="85"/>
      <c r="K45" s="53">
        <f t="shared" si="6"/>
        <v>1044</v>
      </c>
      <c r="L45" s="53">
        <f t="shared" si="3"/>
        <v>1044</v>
      </c>
    </row>
    <row r="46" spans="1:13" s="27" customFormat="1" ht="14.25">
      <c r="A46" s="61">
        <v>4234</v>
      </c>
      <c r="B46" s="32" t="s">
        <v>19</v>
      </c>
      <c r="C46" s="52"/>
      <c r="D46" s="105">
        <f>SUM(D48)</f>
        <v>9716.4</v>
      </c>
      <c r="E46" s="52">
        <f aca="true" t="shared" si="11" ref="E46:L46">SUM(E48)</f>
        <v>0</v>
      </c>
      <c r="F46" s="105">
        <f t="shared" si="11"/>
        <v>9716.4</v>
      </c>
      <c r="G46" s="52">
        <f t="shared" si="11"/>
        <v>0</v>
      </c>
      <c r="H46" s="52">
        <f>SUM(H48)</f>
        <v>9716.4</v>
      </c>
      <c r="I46" s="52">
        <f t="shared" si="11"/>
        <v>0</v>
      </c>
      <c r="J46" s="52"/>
      <c r="K46" s="52">
        <f t="shared" si="11"/>
        <v>9716.4</v>
      </c>
      <c r="L46" s="52">
        <f t="shared" si="11"/>
        <v>9716.4</v>
      </c>
      <c r="M46" s="52"/>
    </row>
    <row r="47" spans="1:12" s="27" customFormat="1" ht="18" customHeight="1">
      <c r="A47" s="61"/>
      <c r="B47" s="48" t="s">
        <v>32</v>
      </c>
      <c r="C47" s="51"/>
      <c r="D47" s="105"/>
      <c r="E47" s="52"/>
      <c r="F47" s="105"/>
      <c r="G47" s="52"/>
      <c r="H47" s="52"/>
      <c r="I47" s="49"/>
      <c r="J47" s="116"/>
      <c r="K47" s="53"/>
      <c r="L47" s="53"/>
    </row>
    <row r="48" spans="1:12" s="27" customFormat="1" ht="18" customHeight="1">
      <c r="A48" s="61"/>
      <c r="B48" s="31" t="s">
        <v>104</v>
      </c>
      <c r="C48" s="51"/>
      <c r="D48" s="97">
        <v>9716.4</v>
      </c>
      <c r="E48" s="52"/>
      <c r="F48" s="97">
        <f>D48+E48</f>
        <v>9716.4</v>
      </c>
      <c r="G48" s="52"/>
      <c r="H48" s="50">
        <f>F48+G48</f>
        <v>9716.4</v>
      </c>
      <c r="I48" s="49">
        <f t="shared" si="5"/>
        <v>0</v>
      </c>
      <c r="J48" s="89"/>
      <c r="K48" s="49">
        <f t="shared" si="6"/>
        <v>9716.4</v>
      </c>
      <c r="L48" s="49">
        <f t="shared" si="3"/>
        <v>9716.4</v>
      </c>
    </row>
    <row r="49" spans="1:12" s="27" customFormat="1" ht="28.5">
      <c r="A49" s="61" t="s">
        <v>93</v>
      </c>
      <c r="B49" s="32" t="s">
        <v>20</v>
      </c>
      <c r="C49" s="51"/>
      <c r="D49" s="105">
        <f>SUM(D51)</f>
        <v>1357800</v>
      </c>
      <c r="E49" s="52">
        <f aca="true" t="shared" si="12" ref="E49:L49">SUM(E51)</f>
        <v>0</v>
      </c>
      <c r="F49" s="105">
        <f t="shared" si="12"/>
        <v>1357800</v>
      </c>
      <c r="G49" s="52">
        <f t="shared" si="12"/>
        <v>0</v>
      </c>
      <c r="H49" s="52">
        <f>SUM(H51)</f>
        <v>1357800</v>
      </c>
      <c r="I49" s="52">
        <f t="shared" si="12"/>
        <v>0</v>
      </c>
      <c r="J49" s="52"/>
      <c r="K49" s="52">
        <f t="shared" si="12"/>
        <v>1357800</v>
      </c>
      <c r="L49" s="52">
        <f t="shared" si="12"/>
        <v>1357800</v>
      </c>
    </row>
    <row r="50" spans="1:12" s="27" customFormat="1" ht="14.25">
      <c r="A50" s="61"/>
      <c r="B50" s="48" t="s">
        <v>32</v>
      </c>
      <c r="C50" s="51"/>
      <c r="D50" s="105"/>
      <c r="E50" s="52"/>
      <c r="F50" s="105"/>
      <c r="G50" s="105"/>
      <c r="H50" s="52"/>
      <c r="I50" s="49"/>
      <c r="J50" s="87"/>
      <c r="K50" s="53"/>
      <c r="L50" s="53"/>
    </row>
    <row r="51" spans="1:12" s="27" customFormat="1" ht="14.25">
      <c r="A51" s="61"/>
      <c r="B51" s="31" t="s">
        <v>105</v>
      </c>
      <c r="C51" s="51"/>
      <c r="D51" s="97">
        <v>1357800</v>
      </c>
      <c r="E51" s="52"/>
      <c r="F51" s="97">
        <f>D51+E51</f>
        <v>1357800</v>
      </c>
      <c r="G51" s="105"/>
      <c r="H51" s="50">
        <f>F51+G51</f>
        <v>1357800</v>
      </c>
      <c r="I51" s="49">
        <f t="shared" si="5"/>
        <v>0</v>
      </c>
      <c r="J51" s="87"/>
      <c r="K51" s="49">
        <f t="shared" si="6"/>
        <v>1357800</v>
      </c>
      <c r="L51" s="49">
        <f t="shared" si="3"/>
        <v>1357800</v>
      </c>
    </row>
    <row r="52" spans="1:12" s="24" customFormat="1" ht="28.5" customHeight="1" hidden="1">
      <c r="A52" s="61">
        <v>4239</v>
      </c>
      <c r="B52" s="30" t="s">
        <v>21</v>
      </c>
      <c r="C52" s="49"/>
      <c r="D52" s="105"/>
      <c r="E52" s="53"/>
      <c r="F52" s="105">
        <f>D52+E52</f>
        <v>0</v>
      </c>
      <c r="G52" s="53"/>
      <c r="H52" s="53">
        <v>0</v>
      </c>
      <c r="I52" s="49">
        <f t="shared" si="5"/>
        <v>0</v>
      </c>
      <c r="J52" s="86"/>
      <c r="K52" s="53">
        <f t="shared" si="6"/>
        <v>0</v>
      </c>
      <c r="L52" s="53">
        <f t="shared" si="3"/>
        <v>0</v>
      </c>
    </row>
    <row r="53" spans="1:12" s="27" customFormat="1" ht="14.25">
      <c r="A53" s="61">
        <v>4241</v>
      </c>
      <c r="B53" s="32" t="s">
        <v>22</v>
      </c>
      <c r="C53" s="52"/>
      <c r="D53" s="105">
        <v>3104.1</v>
      </c>
      <c r="E53" s="52"/>
      <c r="F53" s="105">
        <f>D53+E53</f>
        <v>3104.1</v>
      </c>
      <c r="G53" s="52"/>
      <c r="H53" s="52">
        <f>E53+F53</f>
        <v>3104.1</v>
      </c>
      <c r="I53" s="49">
        <f t="shared" si="5"/>
        <v>0</v>
      </c>
      <c r="J53" s="89"/>
      <c r="K53" s="53">
        <f t="shared" si="6"/>
        <v>3104.1</v>
      </c>
      <c r="L53" s="53">
        <f t="shared" si="3"/>
        <v>3104.1</v>
      </c>
    </row>
    <row r="54" spans="1:12" s="24" customFormat="1" ht="28.5">
      <c r="A54" s="61">
        <v>4251</v>
      </c>
      <c r="B54" s="30" t="s">
        <v>23</v>
      </c>
      <c r="C54" s="53"/>
      <c r="D54" s="105">
        <v>81000</v>
      </c>
      <c r="E54" s="53"/>
      <c r="F54" s="105">
        <f>D54+E54</f>
        <v>81000</v>
      </c>
      <c r="G54" s="53"/>
      <c r="H54" s="53">
        <v>81000</v>
      </c>
      <c r="I54" s="49">
        <f t="shared" si="5"/>
        <v>0</v>
      </c>
      <c r="J54" s="84"/>
      <c r="K54" s="53">
        <f t="shared" si="6"/>
        <v>81000</v>
      </c>
      <c r="L54" s="53">
        <f t="shared" si="3"/>
        <v>81000</v>
      </c>
    </row>
    <row r="55" spans="1:12" s="24" customFormat="1" ht="54">
      <c r="A55" s="61">
        <v>4252</v>
      </c>
      <c r="B55" s="30" t="s">
        <v>24</v>
      </c>
      <c r="C55" s="53">
        <f aca="true" t="shared" si="13" ref="C55:I55">C57+C58</f>
        <v>0</v>
      </c>
      <c r="D55" s="105">
        <f t="shared" si="13"/>
        <v>28020.1</v>
      </c>
      <c r="E55" s="53">
        <f t="shared" si="13"/>
        <v>0</v>
      </c>
      <c r="F55" s="105">
        <f>F57+F58</f>
        <v>28020.1</v>
      </c>
      <c r="G55" s="53">
        <f t="shared" si="13"/>
        <v>1669.8999999999996</v>
      </c>
      <c r="H55" s="53">
        <f>H57+H58</f>
        <v>29690</v>
      </c>
      <c r="I55" s="53">
        <f t="shared" si="13"/>
        <v>1669.8999999999996</v>
      </c>
      <c r="J55" s="86" t="s">
        <v>98</v>
      </c>
      <c r="K55" s="53">
        <f t="shared" si="6"/>
        <v>29690</v>
      </c>
      <c r="L55" s="53">
        <f t="shared" si="3"/>
        <v>29690</v>
      </c>
    </row>
    <row r="56" spans="1:12" s="24" customFormat="1" ht="14.25">
      <c r="A56" s="61"/>
      <c r="B56" s="48" t="s">
        <v>32</v>
      </c>
      <c r="C56" s="49"/>
      <c r="D56" s="97"/>
      <c r="E56" s="49"/>
      <c r="F56" s="97"/>
      <c r="G56" s="49"/>
      <c r="H56" s="53"/>
      <c r="I56" s="49"/>
      <c r="J56" s="84"/>
      <c r="K56" s="53"/>
      <c r="L56" s="53"/>
    </row>
    <row r="57" spans="1:12" s="24" customFormat="1" ht="27">
      <c r="A57" s="61"/>
      <c r="B57" s="37" t="s">
        <v>106</v>
      </c>
      <c r="C57" s="49"/>
      <c r="D57" s="97">
        <v>13020.1</v>
      </c>
      <c r="E57" s="49"/>
      <c r="F57" s="97">
        <f>D57+E57</f>
        <v>13020.1</v>
      </c>
      <c r="G57" s="49">
        <f>SUM(H57-F57)</f>
        <v>669.8999999999996</v>
      </c>
      <c r="H57" s="49">
        <v>13690</v>
      </c>
      <c r="I57" s="49">
        <f t="shared" si="5"/>
        <v>669.8999999999996</v>
      </c>
      <c r="J57" s="84"/>
      <c r="K57" s="49">
        <f t="shared" si="6"/>
        <v>13690</v>
      </c>
      <c r="L57" s="49">
        <f t="shared" si="3"/>
        <v>13690</v>
      </c>
    </row>
    <row r="58" spans="1:12" s="24" customFormat="1" ht="27">
      <c r="A58" s="61"/>
      <c r="B58" s="37" t="s">
        <v>107</v>
      </c>
      <c r="C58" s="49"/>
      <c r="D58" s="97">
        <v>15000</v>
      </c>
      <c r="E58" s="49"/>
      <c r="F58" s="97">
        <f>D58+E58</f>
        <v>15000</v>
      </c>
      <c r="G58" s="49">
        <f>SUM(H58-F58)</f>
        <v>1000</v>
      </c>
      <c r="H58" s="49">
        <v>16000</v>
      </c>
      <c r="I58" s="49">
        <f t="shared" si="5"/>
        <v>1000</v>
      </c>
      <c r="J58" s="84"/>
      <c r="K58" s="49">
        <f t="shared" si="6"/>
        <v>16000</v>
      </c>
      <c r="L58" s="49">
        <f t="shared" si="3"/>
        <v>16000</v>
      </c>
    </row>
    <row r="59" spans="1:12" s="24" customFormat="1" ht="14.25">
      <c r="A59" s="61">
        <v>4261</v>
      </c>
      <c r="B59" s="30" t="s">
        <v>25</v>
      </c>
      <c r="C59" s="53">
        <f>C61+C62</f>
        <v>0</v>
      </c>
      <c r="D59" s="105">
        <f>D61+D62+D63</f>
        <v>133487.4</v>
      </c>
      <c r="E59" s="53">
        <f aca="true" t="shared" si="14" ref="E59:L59">E61+E62+E63</f>
        <v>0</v>
      </c>
      <c r="F59" s="105">
        <f>F61+F62+F63</f>
        <v>133487.4</v>
      </c>
      <c r="G59" s="53">
        <f t="shared" si="14"/>
        <v>0</v>
      </c>
      <c r="H59" s="53">
        <f>H61+H62+H63</f>
        <v>133487.4</v>
      </c>
      <c r="I59" s="53">
        <f t="shared" si="14"/>
        <v>0</v>
      </c>
      <c r="J59" s="86"/>
      <c r="K59" s="53">
        <f t="shared" si="14"/>
        <v>133487.4</v>
      </c>
      <c r="L59" s="53">
        <f t="shared" si="14"/>
        <v>133487.4</v>
      </c>
    </row>
    <row r="60" spans="1:12" s="27" customFormat="1" ht="14.25">
      <c r="A60" s="61"/>
      <c r="B60" s="48" t="s">
        <v>32</v>
      </c>
      <c r="C60" s="51"/>
      <c r="D60" s="97"/>
      <c r="E60" s="51"/>
      <c r="F60" s="97"/>
      <c r="G60" s="51"/>
      <c r="H60" s="51"/>
      <c r="I60" s="49"/>
      <c r="J60" s="89"/>
      <c r="K60" s="53"/>
      <c r="L60" s="53"/>
    </row>
    <row r="61" spans="1:12" s="27" customFormat="1" ht="13.5">
      <c r="A61" s="61"/>
      <c r="B61" s="31" t="s">
        <v>26</v>
      </c>
      <c r="C61" s="51"/>
      <c r="D61" s="97">
        <v>6452.7</v>
      </c>
      <c r="E61" s="51"/>
      <c r="F61" s="97">
        <f>SUM(D61+E61)</f>
        <v>6452.7</v>
      </c>
      <c r="G61" s="51"/>
      <c r="H61" s="51">
        <f>E61+F61</f>
        <v>6452.7</v>
      </c>
      <c r="I61" s="49">
        <f t="shared" si="5"/>
        <v>0</v>
      </c>
      <c r="J61" s="89"/>
      <c r="K61" s="49">
        <f t="shared" si="6"/>
        <v>6452.7</v>
      </c>
      <c r="L61" s="49">
        <f t="shared" si="3"/>
        <v>6452.7</v>
      </c>
    </row>
    <row r="62" spans="1:12" s="27" customFormat="1" ht="27">
      <c r="A62" s="61"/>
      <c r="B62" s="31" t="s">
        <v>82</v>
      </c>
      <c r="C62" s="51"/>
      <c r="D62" s="97">
        <v>24380.6</v>
      </c>
      <c r="E62" s="51"/>
      <c r="F62" s="97">
        <f>SUM(D62+E62)</f>
        <v>24380.6</v>
      </c>
      <c r="G62" s="51"/>
      <c r="H62" s="51">
        <f>E62+F62</f>
        <v>24380.6</v>
      </c>
      <c r="I62" s="49">
        <f t="shared" si="5"/>
        <v>0</v>
      </c>
      <c r="J62" s="89" t="s">
        <v>87</v>
      </c>
      <c r="K62" s="49">
        <f t="shared" si="6"/>
        <v>24380.6</v>
      </c>
      <c r="L62" s="49">
        <f t="shared" si="3"/>
        <v>24380.6</v>
      </c>
    </row>
    <row r="63" spans="1:12" s="27" customFormat="1" ht="27">
      <c r="A63" s="61"/>
      <c r="B63" s="31" t="s">
        <v>97</v>
      </c>
      <c r="C63" s="51"/>
      <c r="D63" s="97">
        <v>102654.1</v>
      </c>
      <c r="E63" s="51"/>
      <c r="F63" s="97">
        <f>SUM(D63+E63)</f>
        <v>102654.1</v>
      </c>
      <c r="G63" s="51"/>
      <c r="H63" s="51">
        <f>E63+F63</f>
        <v>102654.1</v>
      </c>
      <c r="I63" s="49">
        <f t="shared" si="5"/>
        <v>0</v>
      </c>
      <c r="J63" s="89" t="s">
        <v>87</v>
      </c>
      <c r="K63" s="49">
        <f t="shared" si="6"/>
        <v>102654.1</v>
      </c>
      <c r="L63" s="49">
        <f t="shared" si="3"/>
        <v>102654.1</v>
      </c>
    </row>
    <row r="64" spans="1:12" s="27" customFormat="1" ht="40.5" customHeight="1">
      <c r="A64" s="61">
        <v>4264</v>
      </c>
      <c r="B64" s="32" t="s">
        <v>84</v>
      </c>
      <c r="C64" s="52"/>
      <c r="D64" s="105">
        <f>SUM(D66:D68)</f>
        <v>83873.9</v>
      </c>
      <c r="E64" s="52">
        <f aca="true" t="shared" si="15" ref="E64:L64">SUM(E66:E68)</f>
        <v>0</v>
      </c>
      <c r="F64" s="105">
        <f t="shared" si="15"/>
        <v>83873.9</v>
      </c>
      <c r="G64" s="52">
        <f t="shared" si="15"/>
        <v>45604.483</v>
      </c>
      <c r="H64" s="52">
        <f>SUM(H66:H68)</f>
        <v>129478.38299999999</v>
      </c>
      <c r="I64" s="52">
        <f t="shared" si="15"/>
        <v>45604.483</v>
      </c>
      <c r="J64" s="89"/>
      <c r="K64" s="52">
        <f t="shared" si="15"/>
        <v>129478.38299999999</v>
      </c>
      <c r="L64" s="52">
        <f t="shared" si="15"/>
        <v>129478.38299999999</v>
      </c>
    </row>
    <row r="65" spans="1:12" s="27" customFormat="1" ht="16.5" customHeight="1">
      <c r="A65" s="61"/>
      <c r="B65" s="48" t="s">
        <v>32</v>
      </c>
      <c r="C65" s="52"/>
      <c r="D65" s="105"/>
      <c r="E65" s="52"/>
      <c r="F65" s="105"/>
      <c r="G65" s="52"/>
      <c r="H65" s="52"/>
      <c r="I65" s="49"/>
      <c r="J65" s="116"/>
      <c r="K65" s="49"/>
      <c r="L65" s="49"/>
    </row>
    <row r="66" spans="1:12" s="27" customFormat="1" ht="16.5" customHeight="1">
      <c r="A66" s="61"/>
      <c r="B66" s="31" t="s">
        <v>108</v>
      </c>
      <c r="C66" s="52"/>
      <c r="D66" s="97">
        <v>83784</v>
      </c>
      <c r="E66" s="52"/>
      <c r="F66" s="97">
        <f>SUM(D66:E66)</f>
        <v>83784</v>
      </c>
      <c r="G66" s="52">
        <f>SUM(H66-F66)</f>
        <v>36680.378</v>
      </c>
      <c r="H66" s="51">
        <v>120464.378</v>
      </c>
      <c r="I66" s="49">
        <f t="shared" si="5"/>
        <v>36680.378</v>
      </c>
      <c r="J66" s="116"/>
      <c r="K66" s="49">
        <f t="shared" si="6"/>
        <v>120464.378</v>
      </c>
      <c r="L66" s="49">
        <f t="shared" si="3"/>
        <v>120464.378</v>
      </c>
    </row>
    <row r="67" spans="1:12" s="27" customFormat="1" ht="16.5" customHeight="1">
      <c r="A67" s="61"/>
      <c r="B67" s="31" t="s">
        <v>109</v>
      </c>
      <c r="C67" s="52"/>
      <c r="D67" s="97">
        <v>89.9</v>
      </c>
      <c r="E67" s="52"/>
      <c r="F67" s="97">
        <f>SUM(D67:E67)</f>
        <v>89.9</v>
      </c>
      <c r="G67" s="52">
        <f>SUM(H67-F67)</f>
        <v>4695.705</v>
      </c>
      <c r="H67" s="51">
        <v>4785.605</v>
      </c>
      <c r="I67" s="49">
        <f t="shared" si="5"/>
        <v>4695.705</v>
      </c>
      <c r="J67" s="116"/>
      <c r="K67" s="49">
        <f t="shared" si="6"/>
        <v>4785.605</v>
      </c>
      <c r="L67" s="49">
        <f t="shared" si="3"/>
        <v>4785.605</v>
      </c>
    </row>
    <row r="68" spans="1:12" s="27" customFormat="1" ht="24" customHeight="1">
      <c r="A68" s="61"/>
      <c r="B68" s="31" t="s">
        <v>110</v>
      </c>
      <c r="C68" s="52"/>
      <c r="D68" s="97">
        <v>0</v>
      </c>
      <c r="E68" s="52"/>
      <c r="F68" s="97">
        <f>SUM(D68:E68)</f>
        <v>0</v>
      </c>
      <c r="G68" s="52">
        <f>SUM(H68-F68)</f>
        <v>4228.4</v>
      </c>
      <c r="H68" s="51">
        <v>4228.4</v>
      </c>
      <c r="I68" s="49">
        <f t="shared" si="5"/>
        <v>4228.4</v>
      </c>
      <c r="J68" s="116"/>
      <c r="K68" s="49">
        <f t="shared" si="6"/>
        <v>4228.4</v>
      </c>
      <c r="L68" s="49">
        <f t="shared" si="3"/>
        <v>4228.4</v>
      </c>
    </row>
    <row r="69" spans="1:12" s="27" customFormat="1" ht="42.75">
      <c r="A69" s="61">
        <v>4267</v>
      </c>
      <c r="B69" s="32" t="s">
        <v>27</v>
      </c>
      <c r="C69" s="52" t="e">
        <f>#REF!+C71+C72+C73+C74</f>
        <v>#REF!</v>
      </c>
      <c r="D69" s="105">
        <f aca="true" t="shared" si="16" ref="D69:I69">SUM(D71:D74)</f>
        <v>134347.9</v>
      </c>
      <c r="E69" s="52">
        <f t="shared" si="16"/>
        <v>0</v>
      </c>
      <c r="F69" s="105">
        <f t="shared" si="16"/>
        <v>134347.9</v>
      </c>
      <c r="G69" s="52">
        <f t="shared" si="16"/>
        <v>0</v>
      </c>
      <c r="H69" s="52">
        <f>SUM(H71:H74)</f>
        <v>134347.9</v>
      </c>
      <c r="I69" s="52">
        <f t="shared" si="16"/>
        <v>0</v>
      </c>
      <c r="J69" s="88"/>
      <c r="K69" s="53">
        <f t="shared" si="6"/>
        <v>134347.9</v>
      </c>
      <c r="L69" s="53">
        <f t="shared" si="3"/>
        <v>134347.9</v>
      </c>
    </row>
    <row r="70" spans="1:12" s="27" customFormat="1" ht="14.25">
      <c r="A70" s="61"/>
      <c r="B70" s="48" t="s">
        <v>32</v>
      </c>
      <c r="C70" s="51"/>
      <c r="D70" s="97"/>
      <c r="E70" s="51"/>
      <c r="F70" s="97"/>
      <c r="G70" s="51"/>
      <c r="H70" s="51"/>
      <c r="I70" s="49"/>
      <c r="J70" s="89"/>
      <c r="K70" s="53"/>
      <c r="L70" s="53"/>
    </row>
    <row r="71" spans="1:12" s="27" customFormat="1" ht="12.75" customHeight="1">
      <c r="A71" s="61"/>
      <c r="B71" s="62" t="s">
        <v>51</v>
      </c>
      <c r="C71" s="63"/>
      <c r="D71" s="125">
        <v>30767.9</v>
      </c>
      <c r="E71" s="51"/>
      <c r="F71" s="97">
        <f>D71+E71</f>
        <v>30767.9</v>
      </c>
      <c r="G71" s="51"/>
      <c r="H71" s="51">
        <f>E71+F71</f>
        <v>30767.9</v>
      </c>
      <c r="I71" s="49">
        <f t="shared" si="5"/>
        <v>0</v>
      </c>
      <c r="J71" s="89"/>
      <c r="K71" s="49">
        <f t="shared" si="6"/>
        <v>30767.9</v>
      </c>
      <c r="L71" s="49">
        <f t="shared" si="3"/>
        <v>30767.9</v>
      </c>
    </row>
    <row r="72" spans="1:12" s="27" customFormat="1" ht="15.75" customHeight="1" hidden="1">
      <c r="A72" s="61"/>
      <c r="B72" s="62"/>
      <c r="C72" s="63"/>
      <c r="D72" s="125"/>
      <c r="E72" s="51"/>
      <c r="F72" s="97"/>
      <c r="G72" s="52"/>
      <c r="H72" s="51"/>
      <c r="I72" s="49"/>
      <c r="J72" s="89"/>
      <c r="K72" s="49">
        <f t="shared" si="6"/>
        <v>0</v>
      </c>
      <c r="L72" s="49">
        <f t="shared" si="3"/>
        <v>0</v>
      </c>
    </row>
    <row r="73" spans="1:12" s="27" customFormat="1" ht="13.5">
      <c r="A73" s="61"/>
      <c r="B73" s="62" t="s">
        <v>52</v>
      </c>
      <c r="C73" s="63"/>
      <c r="D73" s="125">
        <v>51680</v>
      </c>
      <c r="E73" s="51"/>
      <c r="F73" s="97">
        <f>D73+E73</f>
        <v>51680</v>
      </c>
      <c r="G73" s="51"/>
      <c r="H73" s="51">
        <f>E73+F73</f>
        <v>51680</v>
      </c>
      <c r="I73" s="49">
        <f t="shared" si="5"/>
        <v>0</v>
      </c>
      <c r="J73" s="89"/>
      <c r="K73" s="49">
        <f t="shared" si="6"/>
        <v>51680</v>
      </c>
      <c r="L73" s="49">
        <f t="shared" si="3"/>
        <v>51680</v>
      </c>
    </row>
    <row r="74" spans="1:12" s="27" customFormat="1" ht="27">
      <c r="A74" s="61"/>
      <c r="B74" s="62" t="s">
        <v>53</v>
      </c>
      <c r="C74" s="63"/>
      <c r="D74" s="125">
        <v>51900</v>
      </c>
      <c r="E74" s="51"/>
      <c r="F74" s="97">
        <f>D74+E74</f>
        <v>51900</v>
      </c>
      <c r="G74" s="51"/>
      <c r="H74" s="51">
        <f>E74+F74</f>
        <v>51900</v>
      </c>
      <c r="I74" s="49">
        <f t="shared" si="5"/>
        <v>0</v>
      </c>
      <c r="J74" s="89" t="s">
        <v>87</v>
      </c>
      <c r="K74" s="49">
        <f t="shared" si="6"/>
        <v>51900</v>
      </c>
      <c r="L74" s="49">
        <f t="shared" si="3"/>
        <v>51900</v>
      </c>
    </row>
    <row r="75" spans="1:12" s="27" customFormat="1" ht="14.25">
      <c r="A75" s="61">
        <v>4269</v>
      </c>
      <c r="B75" s="32" t="s">
        <v>28</v>
      </c>
      <c r="C75" s="52"/>
      <c r="D75" s="105">
        <v>10477.9</v>
      </c>
      <c r="E75" s="52"/>
      <c r="F75" s="105">
        <f>D75+E75</f>
        <v>10477.9</v>
      </c>
      <c r="G75" s="52"/>
      <c r="H75" s="52">
        <f>E75+F75</f>
        <v>10477.9</v>
      </c>
      <c r="I75" s="49">
        <f t="shared" si="5"/>
        <v>0</v>
      </c>
      <c r="J75" s="89"/>
      <c r="K75" s="53">
        <f t="shared" si="6"/>
        <v>10477.9</v>
      </c>
      <c r="L75" s="53">
        <f t="shared" si="3"/>
        <v>10477.9</v>
      </c>
    </row>
    <row r="76" spans="1:12" s="27" customFormat="1" ht="36" customHeight="1" hidden="1">
      <c r="A76" s="61" t="s">
        <v>50</v>
      </c>
      <c r="B76" s="54" t="s">
        <v>49</v>
      </c>
      <c r="C76" s="52"/>
      <c r="D76" s="105">
        <v>0</v>
      </c>
      <c r="E76" s="52">
        <v>0</v>
      </c>
      <c r="F76" s="97">
        <f>E76-D76</f>
        <v>0</v>
      </c>
      <c r="G76" s="51"/>
      <c r="H76" s="52">
        <v>0</v>
      </c>
      <c r="I76" s="49">
        <f t="shared" si="5"/>
        <v>0</v>
      </c>
      <c r="J76" s="89"/>
      <c r="K76" s="53">
        <f t="shared" si="6"/>
        <v>0</v>
      </c>
      <c r="L76" s="53">
        <f t="shared" si="3"/>
        <v>0</v>
      </c>
    </row>
    <row r="77" spans="1:12" s="28" customFormat="1" ht="14.25">
      <c r="A77" s="61">
        <v>4729</v>
      </c>
      <c r="B77" s="32" t="s">
        <v>29</v>
      </c>
      <c r="C77" s="52"/>
      <c r="D77" s="105">
        <v>167264.8</v>
      </c>
      <c r="E77" s="52"/>
      <c r="F77" s="105">
        <f>D77+E77</f>
        <v>167264.8</v>
      </c>
      <c r="G77" s="105">
        <f>SUM(H77-F77)</f>
        <v>-77812.222</v>
      </c>
      <c r="H77" s="52">
        <v>89452.578</v>
      </c>
      <c r="I77" s="49">
        <f t="shared" si="5"/>
        <v>-77812.222</v>
      </c>
      <c r="J77" s="88"/>
      <c r="K77" s="53">
        <f t="shared" si="6"/>
        <v>89452.578</v>
      </c>
      <c r="L77" s="53">
        <f t="shared" si="3"/>
        <v>89452.578</v>
      </c>
    </row>
    <row r="78" spans="1:12" s="28" customFormat="1" ht="48.75" customHeight="1">
      <c r="A78" s="61">
        <v>4823</v>
      </c>
      <c r="B78" s="32" t="s">
        <v>30</v>
      </c>
      <c r="C78" s="53">
        <f aca="true" t="shared" si="17" ref="C78:I78">C80+C81+C82</f>
        <v>0</v>
      </c>
      <c r="D78" s="105">
        <f t="shared" si="17"/>
        <v>16271.7</v>
      </c>
      <c r="E78" s="53">
        <f t="shared" si="17"/>
        <v>0</v>
      </c>
      <c r="F78" s="105">
        <f t="shared" si="17"/>
        <v>16271.7</v>
      </c>
      <c r="G78" s="53">
        <f t="shared" si="17"/>
        <v>-0.0039999999999054126</v>
      </c>
      <c r="H78" s="53">
        <f>H80+H81+H82</f>
        <v>16271.696000000002</v>
      </c>
      <c r="I78" s="53">
        <f t="shared" si="17"/>
        <v>-0.0039999999999054126</v>
      </c>
      <c r="J78" s="86" t="s">
        <v>96</v>
      </c>
      <c r="K78" s="53">
        <f t="shared" si="6"/>
        <v>16271.696000000002</v>
      </c>
      <c r="L78" s="53">
        <f t="shared" si="3"/>
        <v>16271.696000000002</v>
      </c>
    </row>
    <row r="79" spans="1:12" s="28" customFormat="1" ht="14.25">
      <c r="A79" s="61"/>
      <c r="B79" s="48" t="s">
        <v>32</v>
      </c>
      <c r="C79" s="52"/>
      <c r="D79" s="105"/>
      <c r="E79" s="52"/>
      <c r="F79" s="105"/>
      <c r="G79" s="52"/>
      <c r="H79" s="53"/>
      <c r="I79" s="49"/>
      <c r="J79" s="91"/>
      <c r="K79" s="53"/>
      <c r="L79" s="53"/>
    </row>
    <row r="80" spans="1:12" s="28" customFormat="1" ht="27">
      <c r="A80" s="61"/>
      <c r="B80" s="31" t="s">
        <v>37</v>
      </c>
      <c r="C80" s="51"/>
      <c r="D80" s="97">
        <v>908.7</v>
      </c>
      <c r="E80" s="51"/>
      <c r="F80" s="97">
        <v>908.7</v>
      </c>
      <c r="G80" s="51">
        <f>SUM(H80-F80)</f>
        <v>0</v>
      </c>
      <c r="H80" s="49">
        <v>908.7</v>
      </c>
      <c r="I80" s="49">
        <f t="shared" si="5"/>
        <v>0</v>
      </c>
      <c r="J80" s="91"/>
      <c r="K80" s="49">
        <f t="shared" si="6"/>
        <v>908.7</v>
      </c>
      <c r="L80" s="49">
        <f t="shared" si="3"/>
        <v>908.7</v>
      </c>
    </row>
    <row r="81" spans="1:12" s="28" customFormat="1" ht="54">
      <c r="A81" s="61"/>
      <c r="B81" s="31" t="s">
        <v>35</v>
      </c>
      <c r="C81" s="51"/>
      <c r="D81" s="97">
        <v>12418.7</v>
      </c>
      <c r="E81" s="51"/>
      <c r="F81" s="97">
        <v>12418.7</v>
      </c>
      <c r="G81" s="51">
        <f>SUM(H81-F81)</f>
        <v>-0.04399999999986903</v>
      </c>
      <c r="H81" s="49">
        <v>12418.656</v>
      </c>
      <c r="I81" s="49">
        <f t="shared" si="5"/>
        <v>-0.04399999999986903</v>
      </c>
      <c r="J81" s="86" t="s">
        <v>96</v>
      </c>
      <c r="K81" s="49">
        <f t="shared" si="6"/>
        <v>12418.656</v>
      </c>
      <c r="L81" s="49">
        <f t="shared" si="3"/>
        <v>12418.656</v>
      </c>
    </row>
    <row r="82" spans="1:12" s="28" customFormat="1" ht="14.25">
      <c r="A82" s="61"/>
      <c r="B82" s="31" t="s">
        <v>36</v>
      </c>
      <c r="C82" s="51"/>
      <c r="D82" s="97">
        <v>2944.3</v>
      </c>
      <c r="E82" s="51"/>
      <c r="F82" s="97">
        <v>2944.3</v>
      </c>
      <c r="G82" s="51">
        <f>SUM(H82-F82)</f>
        <v>0.03999999999996362</v>
      </c>
      <c r="H82" s="49">
        <v>2944.34</v>
      </c>
      <c r="I82" s="49">
        <f t="shared" si="5"/>
        <v>0.03999999999996362</v>
      </c>
      <c r="J82" s="89"/>
      <c r="K82" s="49">
        <f t="shared" si="6"/>
        <v>2944.34</v>
      </c>
      <c r="L82" s="49">
        <f t="shared" si="3"/>
        <v>2944.34</v>
      </c>
    </row>
    <row r="83" spans="1:12" s="28" customFormat="1" ht="23.25" customHeight="1">
      <c r="A83" s="61">
        <v>4861</v>
      </c>
      <c r="B83" s="32" t="s">
        <v>31</v>
      </c>
      <c r="C83" s="52"/>
      <c r="D83" s="105">
        <v>1500</v>
      </c>
      <c r="E83" s="52"/>
      <c r="F83" s="105">
        <f>D83+E83</f>
        <v>1500</v>
      </c>
      <c r="G83" s="52"/>
      <c r="H83" s="52">
        <v>1500</v>
      </c>
      <c r="I83" s="49">
        <f t="shared" si="5"/>
        <v>0</v>
      </c>
      <c r="J83" s="96"/>
      <c r="K83" s="49">
        <f t="shared" si="6"/>
        <v>1500</v>
      </c>
      <c r="L83" s="49">
        <f t="shared" si="3"/>
        <v>1500</v>
      </c>
    </row>
    <row r="84" spans="1:12" s="27" customFormat="1" ht="35.25" customHeight="1">
      <c r="A84" s="140"/>
      <c r="B84" s="141" t="s">
        <v>60</v>
      </c>
      <c r="C84" s="142"/>
      <c r="D84" s="143">
        <f aca="true" t="shared" si="18" ref="D84:I84">D86+D87+D88+D94+D104+D105+D85</f>
        <v>2117484.2</v>
      </c>
      <c r="E84" s="143">
        <f t="shared" si="18"/>
        <v>0</v>
      </c>
      <c r="F84" s="143">
        <f t="shared" si="18"/>
        <v>2117484.2</v>
      </c>
      <c r="G84" s="143">
        <f t="shared" si="18"/>
        <v>942708.5999999999</v>
      </c>
      <c r="H84" s="143">
        <f t="shared" si="18"/>
        <v>3060192.8000000003</v>
      </c>
      <c r="I84" s="143">
        <f t="shared" si="18"/>
        <v>3060192.8000000003</v>
      </c>
      <c r="J84" s="143"/>
      <c r="K84" s="143">
        <f>K86+K87+K88+K94+K104+K105+K85</f>
        <v>6450000</v>
      </c>
      <c r="L84" s="143">
        <f>L86+L87+L88+L94+L104+L105+L85</f>
        <v>6722000</v>
      </c>
    </row>
    <row r="85" spans="1:12" s="27" customFormat="1" ht="26.25" customHeight="1" hidden="1">
      <c r="A85" s="69" t="s">
        <v>61</v>
      </c>
      <c r="B85" s="70" t="s">
        <v>62</v>
      </c>
      <c r="C85" s="24"/>
      <c r="D85" s="126"/>
      <c r="E85" s="71"/>
      <c r="F85" s="126"/>
      <c r="G85" s="71"/>
      <c r="H85" s="71"/>
      <c r="I85" s="71"/>
      <c r="J85" s="92"/>
      <c r="K85" s="72"/>
      <c r="L85" s="72"/>
    </row>
    <row r="86" spans="1:12" s="27" customFormat="1" ht="25.5">
      <c r="A86" s="73">
        <v>5112</v>
      </c>
      <c r="B86" s="74" t="s">
        <v>63</v>
      </c>
      <c r="C86" s="24"/>
      <c r="D86" s="126">
        <v>271250</v>
      </c>
      <c r="E86" s="71"/>
      <c r="F86" s="126">
        <v>271250</v>
      </c>
      <c r="G86" s="71">
        <f>SUM(H86-F86)</f>
        <v>2065344</v>
      </c>
      <c r="H86" s="106">
        <f>SUM(2000000+29114+95000+12480+200000)</f>
        <v>2336594</v>
      </c>
      <c r="I86" s="106">
        <f>SUM(H86)</f>
        <v>2336594</v>
      </c>
      <c r="J86" s="107"/>
      <c r="K86" s="108">
        <f>SUM(6000000+200000)</f>
        <v>6200000</v>
      </c>
      <c r="L86" s="108">
        <f>SUM(6000000+250000+200000)</f>
        <v>6450000</v>
      </c>
    </row>
    <row r="87" spans="1:12" s="27" customFormat="1" ht="27">
      <c r="A87" s="73">
        <v>5113</v>
      </c>
      <c r="B87" s="74" t="s">
        <v>64</v>
      </c>
      <c r="C87" s="24"/>
      <c r="D87" s="126">
        <f>SUM(1358500+46652)</f>
        <v>1405152</v>
      </c>
      <c r="E87" s="71"/>
      <c r="F87" s="126">
        <v>1405152</v>
      </c>
      <c r="G87" s="71">
        <f aca="true" t="shared" si="19" ref="G87:G105">SUM(H87-F87)</f>
        <v>-1352641.8</v>
      </c>
      <c r="H87" s="106">
        <v>52510.2</v>
      </c>
      <c r="I87" s="106">
        <f aca="true" t="shared" si="20" ref="I87:I105">SUM(H87)</f>
        <v>52510.2</v>
      </c>
      <c r="J87" s="107" t="s">
        <v>86</v>
      </c>
      <c r="K87" s="108">
        <v>250000</v>
      </c>
      <c r="L87" s="108">
        <v>250000</v>
      </c>
    </row>
    <row r="88" spans="1:12" s="27" customFormat="1" ht="39" customHeight="1">
      <c r="A88" s="73">
        <v>5121</v>
      </c>
      <c r="B88" s="74" t="s">
        <v>65</v>
      </c>
      <c r="C88" s="24"/>
      <c r="D88" s="126">
        <f>D89+D91+D92+D93+D90</f>
        <v>0</v>
      </c>
      <c r="E88" s="71">
        <f>E89+E91+E92+E93+E90</f>
        <v>0</v>
      </c>
      <c r="F88" s="126">
        <f>F89+F91+F92+F93+F90</f>
        <v>0</v>
      </c>
      <c r="G88" s="71">
        <f t="shared" si="19"/>
        <v>0</v>
      </c>
      <c r="H88" s="106">
        <f>H89+H91+H92+H93+H90</f>
        <v>0</v>
      </c>
      <c r="I88" s="106">
        <f t="shared" si="20"/>
        <v>0</v>
      </c>
      <c r="J88" s="107" t="s">
        <v>86</v>
      </c>
      <c r="K88" s="108">
        <f>K89+K91+K92+K93+K90</f>
        <v>0</v>
      </c>
      <c r="L88" s="108">
        <f>L89+L91+L92+L93+L90</f>
        <v>0</v>
      </c>
    </row>
    <row r="89" spans="1:12" s="27" customFormat="1" ht="14.25" customHeight="1">
      <c r="A89" s="73"/>
      <c r="B89" s="75" t="s">
        <v>66</v>
      </c>
      <c r="C89" s="24"/>
      <c r="D89" s="127"/>
      <c r="E89" s="76"/>
      <c r="F89" s="137"/>
      <c r="G89" s="71">
        <f t="shared" si="19"/>
        <v>0</v>
      </c>
      <c r="H89" s="109">
        <v>0</v>
      </c>
      <c r="I89" s="114">
        <f t="shared" si="20"/>
        <v>0</v>
      </c>
      <c r="J89" s="147" t="s">
        <v>85</v>
      </c>
      <c r="K89" s="110">
        <v>0</v>
      </c>
      <c r="L89" s="110">
        <v>0</v>
      </c>
    </row>
    <row r="90" spans="1:12" s="27" customFormat="1" ht="14.25" customHeight="1">
      <c r="A90" s="73"/>
      <c r="B90" s="75" t="s">
        <v>67</v>
      </c>
      <c r="C90" s="24"/>
      <c r="D90" s="127"/>
      <c r="E90" s="76"/>
      <c r="F90" s="137"/>
      <c r="G90" s="71">
        <f t="shared" si="19"/>
        <v>0</v>
      </c>
      <c r="H90" s="109"/>
      <c r="I90" s="114">
        <f t="shared" si="20"/>
        <v>0</v>
      </c>
      <c r="J90" s="148"/>
      <c r="K90" s="110">
        <v>0</v>
      </c>
      <c r="L90" s="110">
        <v>0</v>
      </c>
    </row>
    <row r="91" spans="1:12" s="27" customFormat="1" ht="14.25" customHeight="1">
      <c r="A91" s="73"/>
      <c r="B91" s="75" t="s">
        <v>68</v>
      </c>
      <c r="C91" s="24"/>
      <c r="D91" s="127"/>
      <c r="E91" s="76"/>
      <c r="F91" s="137"/>
      <c r="G91" s="71">
        <f t="shared" si="19"/>
        <v>0</v>
      </c>
      <c r="H91" s="109">
        <v>0</v>
      </c>
      <c r="I91" s="114">
        <f t="shared" si="20"/>
        <v>0</v>
      </c>
      <c r="J91" s="148"/>
      <c r="K91" s="110"/>
      <c r="L91" s="110"/>
    </row>
    <row r="92" spans="1:12" s="27" customFormat="1" ht="14.25" customHeight="1">
      <c r="A92" s="73"/>
      <c r="B92" s="75" t="s">
        <v>69</v>
      </c>
      <c r="C92" s="24"/>
      <c r="D92" s="127"/>
      <c r="E92" s="76"/>
      <c r="F92" s="137"/>
      <c r="G92" s="71">
        <f t="shared" si="19"/>
        <v>0</v>
      </c>
      <c r="H92" s="109"/>
      <c r="I92" s="114">
        <f t="shared" si="20"/>
        <v>0</v>
      </c>
      <c r="J92" s="148"/>
      <c r="K92" s="110">
        <v>0</v>
      </c>
      <c r="L92" s="110">
        <v>0</v>
      </c>
    </row>
    <row r="93" spans="1:12" s="27" customFormat="1" ht="14.25" customHeight="1">
      <c r="A93" s="73"/>
      <c r="B93" s="75" t="s">
        <v>70</v>
      </c>
      <c r="C93" s="24"/>
      <c r="D93" s="127"/>
      <c r="E93" s="76"/>
      <c r="F93" s="137"/>
      <c r="G93" s="71">
        <f t="shared" si="19"/>
        <v>0</v>
      </c>
      <c r="H93" s="109"/>
      <c r="I93" s="114">
        <f t="shared" si="20"/>
        <v>0</v>
      </c>
      <c r="J93" s="149"/>
      <c r="K93" s="110">
        <v>0</v>
      </c>
      <c r="L93" s="110">
        <v>0</v>
      </c>
    </row>
    <row r="94" spans="1:12" s="27" customFormat="1" ht="14.25" customHeight="1">
      <c r="A94" s="73">
        <v>5122</v>
      </c>
      <c r="B94" s="74" t="s">
        <v>71</v>
      </c>
      <c r="C94" s="24"/>
      <c r="D94" s="126">
        <f>SUM(D95:D103)</f>
        <v>117013</v>
      </c>
      <c r="E94" s="71">
        <f>SUM(E95:E103)</f>
        <v>0</v>
      </c>
      <c r="F94" s="126">
        <v>117013</v>
      </c>
      <c r="G94" s="71">
        <f t="shared" si="19"/>
        <v>-88023</v>
      </c>
      <c r="H94" s="106">
        <f>SUM(H95:H103)</f>
        <v>28990</v>
      </c>
      <c r="I94" s="106">
        <f t="shared" si="20"/>
        <v>28990</v>
      </c>
      <c r="J94" s="107"/>
      <c r="K94" s="108">
        <f>SUM(K95:K103)</f>
        <v>0</v>
      </c>
      <c r="L94" s="108">
        <f>SUM(L95:L103)</f>
        <v>0</v>
      </c>
    </row>
    <row r="95" spans="1:12" s="27" customFormat="1" ht="14.25" customHeight="1">
      <c r="A95" s="73"/>
      <c r="B95" s="75" t="s">
        <v>72</v>
      </c>
      <c r="C95" s="24"/>
      <c r="D95" s="127">
        <v>0</v>
      </c>
      <c r="E95" s="76"/>
      <c r="F95" s="97"/>
      <c r="G95" s="71">
        <f t="shared" si="19"/>
        <v>2140</v>
      </c>
      <c r="H95" s="109">
        <v>2140</v>
      </c>
      <c r="I95" s="114">
        <f t="shared" si="20"/>
        <v>2140</v>
      </c>
      <c r="J95" s="147" t="s">
        <v>88</v>
      </c>
      <c r="K95" s="110"/>
      <c r="L95" s="110"/>
    </row>
    <row r="96" spans="1:12" s="27" customFormat="1" ht="14.25" customHeight="1">
      <c r="A96" s="73"/>
      <c r="B96" s="66" t="s">
        <v>73</v>
      </c>
      <c r="C96" s="24"/>
      <c r="D96" s="127">
        <v>0</v>
      </c>
      <c r="E96" s="76"/>
      <c r="F96" s="97"/>
      <c r="G96" s="71">
        <f t="shared" si="19"/>
        <v>26850</v>
      </c>
      <c r="H96" s="109">
        <v>26850</v>
      </c>
      <c r="I96" s="114">
        <f t="shared" si="20"/>
        <v>26850</v>
      </c>
      <c r="J96" s="148"/>
      <c r="K96" s="110"/>
      <c r="L96" s="110"/>
    </row>
    <row r="97" spans="1:12" s="27" customFormat="1" ht="14.25" customHeight="1">
      <c r="A97" s="73"/>
      <c r="B97" s="66" t="s">
        <v>74</v>
      </c>
      <c r="C97" s="24"/>
      <c r="D97" s="127">
        <v>0</v>
      </c>
      <c r="E97" s="76"/>
      <c r="F97" s="97"/>
      <c r="G97" s="71">
        <f t="shared" si="19"/>
        <v>0</v>
      </c>
      <c r="H97" s="109"/>
      <c r="I97" s="114">
        <f t="shared" si="20"/>
        <v>0</v>
      </c>
      <c r="J97" s="148"/>
      <c r="K97" s="110"/>
      <c r="L97" s="110"/>
    </row>
    <row r="98" spans="1:12" s="27" customFormat="1" ht="14.25" customHeight="1">
      <c r="A98" s="73"/>
      <c r="B98" s="66" t="s">
        <v>92</v>
      </c>
      <c r="C98" s="24"/>
      <c r="D98" s="127"/>
      <c r="E98" s="76"/>
      <c r="F98" s="97"/>
      <c r="G98" s="71">
        <f t="shared" si="19"/>
        <v>0</v>
      </c>
      <c r="H98" s="109"/>
      <c r="I98" s="114">
        <f t="shared" si="20"/>
        <v>0</v>
      </c>
      <c r="J98" s="148"/>
      <c r="K98" s="110"/>
      <c r="L98" s="110"/>
    </row>
    <row r="99" spans="1:12" s="27" customFormat="1" ht="14.25" customHeight="1">
      <c r="A99" s="73"/>
      <c r="B99" s="67" t="s">
        <v>75</v>
      </c>
      <c r="C99" s="24"/>
      <c r="D99" s="127"/>
      <c r="E99" s="76"/>
      <c r="F99" s="97"/>
      <c r="G99" s="71">
        <f t="shared" si="19"/>
        <v>0</v>
      </c>
      <c r="H99" s="109">
        <v>0</v>
      </c>
      <c r="I99" s="114">
        <f t="shared" si="20"/>
        <v>0</v>
      </c>
      <c r="J99" s="148"/>
      <c r="K99" s="110"/>
      <c r="L99" s="110"/>
    </row>
    <row r="100" spans="1:12" s="27" customFormat="1" ht="14.25" customHeight="1" hidden="1">
      <c r="A100" s="73"/>
      <c r="B100" s="67" t="s">
        <v>76</v>
      </c>
      <c r="C100" s="24"/>
      <c r="D100" s="127"/>
      <c r="E100" s="76"/>
      <c r="F100" s="97"/>
      <c r="G100" s="71">
        <f t="shared" si="19"/>
        <v>0</v>
      </c>
      <c r="H100" s="109"/>
      <c r="I100" s="114">
        <f t="shared" si="20"/>
        <v>0</v>
      </c>
      <c r="J100" s="148"/>
      <c r="K100" s="110"/>
      <c r="L100" s="110"/>
    </row>
    <row r="101" spans="1:12" s="27" customFormat="1" ht="13.5">
      <c r="A101" s="73"/>
      <c r="B101" s="67" t="s">
        <v>77</v>
      </c>
      <c r="C101" s="24"/>
      <c r="D101" s="127">
        <v>0</v>
      </c>
      <c r="E101" s="76"/>
      <c r="F101" s="97"/>
      <c r="G101" s="71">
        <f t="shared" si="19"/>
        <v>0</v>
      </c>
      <c r="H101" s="109"/>
      <c r="I101" s="114">
        <f t="shared" si="20"/>
        <v>0</v>
      </c>
      <c r="J101" s="148"/>
      <c r="K101" s="110"/>
      <c r="L101" s="110"/>
    </row>
    <row r="102" spans="1:12" s="27" customFormat="1" ht="13.5">
      <c r="A102" s="73"/>
      <c r="B102" s="67" t="s">
        <v>78</v>
      </c>
      <c r="C102" s="24"/>
      <c r="D102" s="127"/>
      <c r="E102" s="76"/>
      <c r="F102" s="137"/>
      <c r="G102" s="71">
        <f t="shared" si="19"/>
        <v>0</v>
      </c>
      <c r="H102" s="109"/>
      <c r="I102" s="114">
        <f t="shared" si="20"/>
        <v>0</v>
      </c>
      <c r="J102" s="148"/>
      <c r="K102" s="110"/>
      <c r="L102" s="110"/>
    </row>
    <row r="103" spans="1:12" s="27" customFormat="1" ht="13.5">
      <c r="A103" s="73"/>
      <c r="B103" s="68" t="s">
        <v>79</v>
      </c>
      <c r="C103" s="24"/>
      <c r="D103" s="127">
        <v>117013</v>
      </c>
      <c r="E103" s="76"/>
      <c r="F103" s="137">
        <v>117013</v>
      </c>
      <c r="G103" s="71">
        <f t="shared" si="19"/>
        <v>-117013</v>
      </c>
      <c r="H103" s="109"/>
      <c r="I103" s="114">
        <f t="shared" si="20"/>
        <v>0</v>
      </c>
      <c r="J103" s="148"/>
      <c r="K103" s="110"/>
      <c r="L103" s="110"/>
    </row>
    <row r="104" spans="1:12" s="27" customFormat="1" ht="14.25" customHeight="1">
      <c r="A104" s="73">
        <v>5129</v>
      </c>
      <c r="B104" s="74" t="s">
        <v>80</v>
      </c>
      <c r="C104" s="24"/>
      <c r="D104" s="128">
        <f>SUM(151046.3+5828.9)</f>
        <v>156875.19999999998</v>
      </c>
      <c r="E104" s="77"/>
      <c r="F104" s="128">
        <v>156875.2</v>
      </c>
      <c r="G104" s="71">
        <f t="shared" si="19"/>
        <v>-156875.2</v>
      </c>
      <c r="H104" s="111"/>
      <c r="I104" s="106">
        <f t="shared" si="20"/>
        <v>0</v>
      </c>
      <c r="J104" s="149"/>
      <c r="K104" s="112">
        <v>0</v>
      </c>
      <c r="L104" s="112">
        <v>0</v>
      </c>
    </row>
    <row r="105" spans="1:12" s="27" customFormat="1" ht="14.25" customHeight="1">
      <c r="A105" s="78">
        <v>5134</v>
      </c>
      <c r="B105" s="74" t="s">
        <v>81</v>
      </c>
      <c r="C105" s="24"/>
      <c r="D105" s="128">
        <f>SUM(80250+86944)</f>
        <v>167194</v>
      </c>
      <c r="E105" s="76"/>
      <c r="F105" s="138">
        <v>167194</v>
      </c>
      <c r="G105" s="71">
        <f t="shared" si="19"/>
        <v>474904.6</v>
      </c>
      <c r="H105" s="113">
        <v>642098.6</v>
      </c>
      <c r="I105" s="106">
        <f t="shared" si="20"/>
        <v>642098.6</v>
      </c>
      <c r="J105" s="107"/>
      <c r="K105" s="112">
        <v>0</v>
      </c>
      <c r="L105" s="112">
        <v>22000</v>
      </c>
    </row>
    <row r="106" spans="2:11" ht="19.5" customHeight="1">
      <c r="B106" s="160"/>
      <c r="C106" s="160"/>
      <c r="D106" s="160"/>
      <c r="E106" s="160"/>
      <c r="F106" s="160"/>
      <c r="G106" s="160"/>
      <c r="H106" s="160"/>
      <c r="I106" s="160"/>
      <c r="J106" s="160"/>
      <c r="K106" s="8"/>
    </row>
    <row r="107" spans="2:11" ht="25.5" customHeight="1">
      <c r="B107" s="146"/>
      <c r="C107" s="146"/>
      <c r="D107" s="146"/>
      <c r="E107" s="146"/>
      <c r="F107" s="146"/>
      <c r="G107" s="146"/>
      <c r="H107" s="146"/>
      <c r="I107" s="146"/>
      <c r="J107" s="146"/>
      <c r="K107" s="8"/>
    </row>
    <row r="108" spans="1:12" s="42" customFormat="1" ht="14.25">
      <c r="A108" s="41"/>
      <c r="B108" s="155"/>
      <c r="C108" s="155"/>
      <c r="D108" s="155"/>
      <c r="E108" s="155"/>
      <c r="F108" s="155"/>
      <c r="G108" s="155"/>
      <c r="H108" s="155"/>
      <c r="I108" s="155"/>
      <c r="J108" s="155"/>
      <c r="K108" s="20"/>
      <c r="L108" s="20"/>
    </row>
    <row r="109" ht="17.25">
      <c r="B109" s="43"/>
    </row>
    <row r="111" ht="13.5">
      <c r="I111" s="56"/>
    </row>
    <row r="112" spans="3:9" ht="13.5">
      <c r="C112" s="56"/>
      <c r="I112" s="56"/>
    </row>
    <row r="115" ht="13.5">
      <c r="C115" s="56"/>
    </row>
    <row r="127" spans="2:7" ht="13.5">
      <c r="B127" s="57"/>
      <c r="C127" s="8"/>
      <c r="D127" s="130"/>
      <c r="E127" s="8"/>
      <c r="F127" s="130"/>
      <c r="G127" s="8"/>
    </row>
    <row r="128" spans="2:7" ht="13.5">
      <c r="B128" s="57"/>
      <c r="C128" s="8"/>
      <c r="D128" s="130"/>
      <c r="E128" s="8"/>
      <c r="F128" s="130"/>
      <c r="G128" s="8"/>
    </row>
    <row r="129" spans="2:7" ht="13.5">
      <c r="B129" s="57"/>
      <c r="C129" s="8"/>
      <c r="D129" s="130"/>
      <c r="E129" s="8"/>
      <c r="F129" s="130"/>
      <c r="G129" s="8"/>
    </row>
    <row r="130" spans="2:7" ht="13.5">
      <c r="B130" s="57"/>
      <c r="C130" s="8"/>
      <c r="D130" s="130"/>
      <c r="E130" s="8"/>
      <c r="F130" s="130"/>
      <c r="G130" s="8"/>
    </row>
    <row r="131" spans="2:7" ht="13.5">
      <c r="B131" s="57"/>
      <c r="C131" s="58"/>
      <c r="D131" s="131"/>
      <c r="E131" s="59"/>
      <c r="F131" s="130"/>
      <c r="G131" s="8"/>
    </row>
    <row r="132" spans="2:7" ht="13.5">
      <c r="B132" s="57"/>
      <c r="C132" s="60"/>
      <c r="D132" s="130"/>
      <c r="E132" s="8"/>
      <c r="F132" s="130"/>
      <c r="G132" s="8"/>
    </row>
    <row r="133" spans="2:7" ht="13.5">
      <c r="B133" s="57"/>
      <c r="C133" s="60"/>
      <c r="D133" s="130"/>
      <c r="E133" s="8"/>
      <c r="F133" s="130"/>
      <c r="G133" s="8"/>
    </row>
    <row r="134" spans="2:7" ht="13.5">
      <c r="B134" s="57"/>
      <c r="C134" s="60"/>
      <c r="D134" s="130"/>
      <c r="E134" s="8"/>
      <c r="F134" s="130"/>
      <c r="G134" s="8"/>
    </row>
    <row r="135" spans="2:7" ht="13.5">
      <c r="B135" s="57"/>
      <c r="C135" s="8"/>
      <c r="D135" s="130"/>
      <c r="E135" s="8"/>
      <c r="F135" s="130"/>
      <c r="G135" s="8"/>
    </row>
  </sheetData>
  <sheetProtection/>
  <mergeCells count="13">
    <mergeCell ref="B108:J108"/>
    <mergeCell ref="A9:B9"/>
    <mergeCell ref="K9:K10"/>
    <mergeCell ref="B106:J106"/>
    <mergeCell ref="D9:E9"/>
    <mergeCell ref="F9:I9"/>
    <mergeCell ref="B107:J107"/>
    <mergeCell ref="J89:J93"/>
    <mergeCell ref="J95:J104"/>
    <mergeCell ref="B3:E3"/>
    <mergeCell ref="H8:I8"/>
    <mergeCell ref="B2:L2"/>
    <mergeCell ref="L9:L10"/>
  </mergeCells>
  <printOptions horizontalCentered="1"/>
  <pageMargins left="0" right="0" top="0" bottom="0" header="0" footer="0"/>
  <pageSetup horizontalDpi="600" verticalDpi="600" orientation="landscape" paperSize="9" scale="84" r:id="rId1"/>
  <headerFooter alignWithMargins="0">
    <oddFooter>&amp;R&amp;8&amp;P</oddFooter>
  </headerFooter>
  <rowBreaks count="1" manualBreakCount="1">
    <brk id="6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Zara Margaryan</cp:lastModifiedBy>
  <cp:lastPrinted>2022-03-09T08:24:20Z</cp:lastPrinted>
  <dcterms:created xsi:type="dcterms:W3CDTF">2003-05-20T07:22:10Z</dcterms:created>
  <dcterms:modified xsi:type="dcterms:W3CDTF">2022-03-22T12:32:11Z</dcterms:modified>
  <cp:category/>
  <cp:version/>
  <cp:contentType/>
  <cp:contentStatus/>
</cp:coreProperties>
</file>