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50" windowWidth="5970" windowHeight="6360" activeTab="2"/>
  </bookViews>
  <sheets>
    <sheet name="yntaciktransfert" sheetId="1" r:id="rId1"/>
    <sheet name="0409canc" sheetId="2" r:id="rId2"/>
    <sheet name="krtutjunfinans" sheetId="3" r:id="rId3"/>
  </sheets>
  <definedNames/>
  <calcPr fullCalcOnLoad="1"/>
</workbook>
</file>

<file path=xl/sharedStrings.xml><?xml version="1.0" encoding="utf-8"?>
<sst xmlns="http://schemas.openxmlformats.org/spreadsheetml/2006/main" count="279" uniqueCount="147">
  <si>
    <t xml:space="preserve">                 </t>
  </si>
  <si>
    <t xml:space="preserve">                     </t>
  </si>
  <si>
    <t>Հավելված 4</t>
  </si>
  <si>
    <t>ՏԵՂԵԿԱՆՔ I</t>
  </si>
  <si>
    <t xml:space="preserve">     պետական կազմակերպությունների ցանցային ցուցանիշների վերաբերյալ </t>
  </si>
  <si>
    <t>փոփոխություններ բազային բյուջեում*</t>
  </si>
  <si>
    <t>Ցուցանիշներ</t>
  </si>
  <si>
    <t>միավոր</t>
  </si>
  <si>
    <t>հաստատված  բյուջե</t>
  </si>
  <si>
    <t xml:space="preserve">բազային բյուջե </t>
  </si>
  <si>
    <t>բյուջետային հայտ</t>
  </si>
  <si>
    <t xml:space="preserve"> Սյուն 1 </t>
  </si>
  <si>
    <t xml:space="preserve">   Սյուն 2 </t>
  </si>
  <si>
    <t>Սյուն 3</t>
  </si>
  <si>
    <t>Սյուն 4</t>
  </si>
  <si>
    <t>Սյուն 5</t>
  </si>
  <si>
    <t>Սյուն 6</t>
  </si>
  <si>
    <t xml:space="preserve">Սյուն 7 </t>
  </si>
  <si>
    <t>Սյուն 8</t>
  </si>
  <si>
    <t xml:space="preserve">Պետական կազմակերպությունների թիվը  </t>
  </si>
  <si>
    <t>պետական կազմակերպ.</t>
  </si>
  <si>
    <t>դրույք</t>
  </si>
  <si>
    <t>դրամ</t>
  </si>
  <si>
    <t>հազ.   դրամ</t>
  </si>
  <si>
    <t>Վարչական անձնակազմի դրույքների թիվը</t>
  </si>
  <si>
    <t>Վարչական անձնակազմի     միջին ամսական աշխատավարձը</t>
  </si>
  <si>
    <t>Ուսումնաօժանդակ և տնտեսական անձնակազմի դրույքների թիվը</t>
  </si>
  <si>
    <t>Ուսումնաօժանդակ և տնտեսական անձնակազմի տարեկան         աշխատավարձի ֆոնդը</t>
  </si>
  <si>
    <t>ԸՆԴԱՄԵՆԸ         հաստիքային միավորների թիվը</t>
  </si>
  <si>
    <t>Ծանոթություն</t>
  </si>
  <si>
    <t>խումբ</t>
  </si>
  <si>
    <t>Վարչական անձնակազմի  տարեկան         աշխատավարձի ֆոնդը</t>
  </si>
  <si>
    <t>սովորող</t>
  </si>
  <si>
    <t>Ուսումնաօժանդակ   և տնտեսական անձնակազմի միջին ամսական աշխատավարձը</t>
  </si>
  <si>
    <t>դասախոս</t>
  </si>
  <si>
    <t>Դասախոսների միջին  ամսական աշխատավարձը</t>
  </si>
  <si>
    <t>Դասախոսների  տարեկան աշխատավարձի ֆոնդը</t>
  </si>
  <si>
    <t>հազ. դրամ</t>
  </si>
  <si>
    <t>Լրացուցիչ կրթություն</t>
  </si>
  <si>
    <t>Ունկնդիրների  միջին տարեկան թիվը</t>
  </si>
  <si>
    <t>ունկնդիր</t>
  </si>
  <si>
    <t>խմբերի միջին տարեկան թիվը</t>
  </si>
  <si>
    <t>Մեկ խմբին ընկնող ժամերի թիվը</t>
  </si>
  <si>
    <t>ժամ</t>
  </si>
  <si>
    <t>ժամերի քանակը</t>
  </si>
  <si>
    <t>Մեկ ժամի արժեքը</t>
  </si>
  <si>
    <t>ժամավճարի ֆոնդը</t>
  </si>
  <si>
    <t>Դասախոսների միջին թիվը</t>
  </si>
  <si>
    <t>ՏԵՂԵԿԱՆՔ IV</t>
  </si>
  <si>
    <t xml:space="preserve">     պետական կազմակերպությունների ծախսերի հաշվարկման վերաբերյալ </t>
  </si>
  <si>
    <t>Բ. ԸՆԴԱՄԵՆԸ ԾԱԽՍԵՐ (I+II+III)</t>
  </si>
  <si>
    <t>I. ԸՆԹԱՑԻԿ ԾԱԽՍԵՐ</t>
  </si>
  <si>
    <t>Հանրակացարանում ապրող սովորողների թիվը</t>
  </si>
  <si>
    <t>Մեկ սանի տարեկան  հաճախման օրերի  թիվը</t>
  </si>
  <si>
    <t>օր</t>
  </si>
  <si>
    <t>Երթևեկ սովորողների թիվը</t>
  </si>
  <si>
    <t xml:space="preserve">  Այլ ծախսեր</t>
  </si>
  <si>
    <t>սովորողների արտադրական / մանկավարժական/ և ուսումնական պրակտիկայի ծախսը</t>
  </si>
  <si>
    <t>Տրանսպորտային միջոցների քանակը</t>
  </si>
  <si>
    <t>մեքենա</t>
  </si>
  <si>
    <t>հեռախոսային կետերի քանակը</t>
  </si>
  <si>
    <t>կենտրոնացված  ջեռուցմամբ պետական կազմակերպությունների թիվը</t>
  </si>
  <si>
    <t xml:space="preserve"> - կենտրոնացված  ջեռուցմամբ ծախսի գումարը</t>
  </si>
  <si>
    <t>վառարաններ ունեցող պետական կազմակերպությունների  թիվը</t>
  </si>
  <si>
    <t>վառարանների քանակը</t>
  </si>
  <si>
    <t>վառարան</t>
  </si>
  <si>
    <t xml:space="preserve"> - վառարանների միջոցով ծախսի գումարը</t>
  </si>
  <si>
    <t>էլ.ջեռուցիչներ / սալիկներ/  ունեցող պետական կազմակերպությունների թիվը</t>
  </si>
  <si>
    <t>էլ.ջեռուցիչների / սալիկների/ թիվը</t>
  </si>
  <si>
    <t>ջեռուցիչ</t>
  </si>
  <si>
    <t xml:space="preserve"> - էլ.ջեռուցիչների (սալիկների)  միջոցով ծախսի գումարը</t>
  </si>
  <si>
    <t>սեփական կաթսայատուն ունեցող պետական կազմակերպությունների թիվը</t>
  </si>
  <si>
    <t xml:space="preserve"> - սեփական կաթսայատան միջոցով ծախսի գումարը</t>
  </si>
  <si>
    <t>III. ՀԱՐԿԵՐ, այդ թվում ըստ տեսակների</t>
  </si>
  <si>
    <t>Կրթական, մշակութային և սպորտային նպաստներ բյուջեից</t>
  </si>
  <si>
    <t xml:space="preserve"> Գրասենյակային նյութեր և հագուստ, այդ թվում</t>
  </si>
  <si>
    <t>Կապի ծառայություններ</t>
  </si>
  <si>
    <t>ԾԱՌԱՅՈՒԹՅՈՒՆՆԵՐԻ ԵՎ ԱՊՐԱՆՔՆԵՐԻ ՁԵՌՔԲԵՐՈՒՄ, այդ թվում</t>
  </si>
  <si>
    <t>II. ՈՉ ՖԻՆԱՆՍԱԿԱՆ ԱԿՏԻՎՆԵՐԻ ԳԾՈՎ ԾԱԽՍԵՐ, այդ թվում</t>
  </si>
  <si>
    <t xml:space="preserve"> ա) ջեռուցման ծառայություններ, այդ թվում</t>
  </si>
  <si>
    <t xml:space="preserve"> բ) ջրամատակարարման և ջրահեռացման ծառայություններ</t>
  </si>
  <si>
    <t>գ) էներգետիկ ծառայություններ</t>
  </si>
  <si>
    <t>Գույքի և սարքավորումների վարձակալություն</t>
  </si>
  <si>
    <t>Արտագերատեսչական ծախսեր</t>
  </si>
  <si>
    <t xml:space="preserve"> Շենքերի և կառույցների ընթացիկ նորոգում և պահպանում</t>
  </si>
  <si>
    <t>Ընդհանուր բնույթի այլ ծառայություններ</t>
  </si>
  <si>
    <t xml:space="preserve"> Տրանսպորտային սարքավորումներ</t>
  </si>
  <si>
    <t>Վարչական սարքավորումներ</t>
  </si>
  <si>
    <t>Այլ մեքենաներ և սարքավորումներ</t>
  </si>
  <si>
    <t>հեռախոս. կետ</t>
  </si>
  <si>
    <t>Աշխատողների աշխատավարձեր և հավելավճարներ</t>
  </si>
  <si>
    <t xml:space="preserve"> - գրասենյակային պիտույքներ</t>
  </si>
  <si>
    <t>Գործուղումների և շրջագայությունների ծախսեր, այդ թվում</t>
  </si>
  <si>
    <t>Հանրային սննդի նյութեր</t>
  </si>
  <si>
    <t xml:space="preserve">  Տրանսպորտային ծախսեր</t>
  </si>
  <si>
    <t>դ) դեռատիզացիա, աղբահանություն և այլն</t>
  </si>
  <si>
    <t>Դրամաշնորհներ, այլ տրանսֆերտային վճարներ</t>
  </si>
  <si>
    <t xml:space="preserve"> - հագուստ և համազգեստ</t>
  </si>
  <si>
    <t>Սյուն 9</t>
  </si>
  <si>
    <t>Սյուն 10</t>
  </si>
  <si>
    <t>Սյուն 11</t>
  </si>
  <si>
    <t>Տեղեկանքի նշված ձևով անհրաժեշտ է ներկայացնել նաև հաշվարկներն ըստ դասերի և ծրագրերի:</t>
  </si>
  <si>
    <t xml:space="preserve"> Պետական կազմակերպության անվանումը`</t>
  </si>
  <si>
    <t xml:space="preserve"> Հասցեն, հեռախոս`   </t>
  </si>
  <si>
    <t>ՀՀ, ք. Երևան, Մ. Խորենացու 162ա, (010) 57 44 83</t>
  </si>
  <si>
    <t>Դաս`  02</t>
  </si>
  <si>
    <t>Պետական կազմակերպության անվանումը`</t>
  </si>
  <si>
    <t xml:space="preserve">Հասցեն, հեռախոս`   </t>
  </si>
  <si>
    <t>&lt;&lt;Իրավական կրթության և վերականգնողական ծրագրերի իրականացման կենտրոն&gt;&gt; ՊՈԱԿ</t>
  </si>
  <si>
    <t>Հաշվապահների, մասնագետների դրույքների թիվը</t>
  </si>
  <si>
    <t>Հաշվապահների, մասնագետների միջին ամսական աշխատավարձը</t>
  </si>
  <si>
    <t>Հաշվապահների, մասնագետների տարեկան աշխատավարձի ֆոնդը</t>
  </si>
  <si>
    <t xml:space="preserve"> Էներգետիկ և կոմունալ ծառայությունների վճարներ,այդ թվում</t>
  </si>
  <si>
    <t>ԱԱՀ</t>
  </si>
  <si>
    <t>Ծրագիր 1149՝ Արդարադատության համակարգի աշխատակիցների վերապատրաստում և հատուկ ուսուցում</t>
  </si>
  <si>
    <t>2022թ.</t>
  </si>
  <si>
    <t>ՏԵՂԵԿԱՆՔ III</t>
  </si>
  <si>
    <t xml:space="preserve">  Դրամաշնորհների, այլ տրանսֆերտային վճարների վերաբերյալ </t>
  </si>
  <si>
    <t xml:space="preserve"> Պետական կազմակերպության անվանումը</t>
  </si>
  <si>
    <t xml:space="preserve"> Հասցեն, հեռախոս   </t>
  </si>
  <si>
    <t>Լրացնել ըստ տնտեսագիտական դասակարգման հոդվածների հաշվարկման համար հիմք հանդիսացող գործոնների</t>
  </si>
  <si>
    <t>(քանակ, գին և այլն) իրավական կամ այլ հիմնավորումները</t>
  </si>
  <si>
    <t xml:space="preserve"> Պետական կազմակերպությունների թիվը</t>
  </si>
  <si>
    <t>Շահառուների թիվը</t>
  </si>
  <si>
    <t>հազ.դրամ</t>
  </si>
  <si>
    <t>Կատարող`</t>
  </si>
  <si>
    <t>/ անուն, ազգանուն, հեռախոս/</t>
  </si>
  <si>
    <t>Տեղեկանքի նշված ձևով անհրաժեշտ է ներկայացնել հատկացումների բաշխումն ըստ առանձին</t>
  </si>
  <si>
    <t>իրավաբանական անձ հանդիսացող սուբյեկտների:</t>
  </si>
  <si>
    <t>ՀՀ արդարադատության նախարարություն</t>
  </si>
  <si>
    <t>2023թ.</t>
  </si>
  <si>
    <t>բյուջետա-յին հայտ</t>
  </si>
  <si>
    <t>2024թ.</t>
  </si>
  <si>
    <t>հաստատ-ված  բյուջե</t>
  </si>
  <si>
    <t>2021թ. փաստացի</t>
  </si>
  <si>
    <t xml:space="preserve"> 2022թ.</t>
  </si>
  <si>
    <t>2025թ.</t>
  </si>
  <si>
    <t>Գնաճի հետ կապված՝ նախատեսվում է 10 տոկոսի չափով ավելացում ի համեմատ 2022 թ-ի համար հաստատված  բյուջեի</t>
  </si>
  <si>
    <t>Նախատեսվում է աշխատավարձի աճ ի համեմատ 2022 թ-ի համար հաստատված բյուջեի</t>
  </si>
  <si>
    <t>2023 թ-ի բազային բյուջեում նախատեսվում է 1 ժամի արժեքի աճ ի համեմատ 2022 թ-ի համար հաստատված բյուջեի</t>
  </si>
  <si>
    <t>2023 թ-ի բազային բյուջեում նախատեսվում է աշխատավարձի աճ ի համեմատ 2022 թ-ի համար հաստատված բյուջեի</t>
  </si>
  <si>
    <t>Աշխատավարձերի վերանայման հանգամանքով և գնաճով պայմանավորված՝ 2023 թ-ի բազային բյուջեն, ի համեմատ 2022 թ-ի համար հաստատված բյուջեի, ավելացվել է 5 տոկոսով:</t>
  </si>
  <si>
    <t>2023 թ-ի բազային բյուջեում նախատեսվում է աշխատավարձի ֆոնդի ավելացում՝ 3.92 տոկոս ի համեմատ 2022 թ-ի համար հաստատված բյուջեի</t>
  </si>
  <si>
    <t>Գնաճի հետ կապված՝ 2023 թ-ի բազային բյուջեում նախատեսվում է 10 տոկոսի չափով ավելացում ի համեմատ 2022 թ-ի համար հաստատված բյուջեի</t>
  </si>
  <si>
    <t>Գնաճի և սակագների ավելացման հետ կապված՝ 2023 թ-ի բազային բյուջեում նախատեսվում է 7.6 տոկոսի չափով ավելացում ի համեմատ 2022 թ-ի համար հաստատված բյուջեի</t>
  </si>
  <si>
    <t>Սակագների ավելացման հետ կապված՝ 2023 թ-ի բազային բյուջեում նախատեսվում է 33.3 տոկոսի չափով ավելացում ի համեմատ 2022 թ-ի համար հաստատված բյուջեի</t>
  </si>
  <si>
    <t>Սակագների ավելացման հետ կապված՝ 2023 թ-ի բազային բյուջեում նախատեսվում է 10 տոկոսի չափով ավելացում ի համեմատ 2022 թ-ի համար հաստատված բյուջեի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</si>
</sst>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.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"/>
    <numFmt numFmtId="202" formatCode="0.000"/>
    <numFmt numFmtId="203" formatCode="[$-FC19]d\ mmmm\ yyyy\ &quot;г.&quot;"/>
    <numFmt numFmtId="204" formatCode="0.000000000"/>
    <numFmt numFmtId="205" formatCode="0.0000000000"/>
    <numFmt numFmtId="206" formatCode="0.00000000"/>
    <numFmt numFmtId="207" formatCode="0.0000000"/>
    <numFmt numFmtId="208" formatCode="_(&quot; &quot;* #,##0.000_);_(&quot; &quot;* \(#,##0.000\);_(&quot; &quot;* &quot;-&quot;??_);_(@_)"/>
    <numFmt numFmtId="209" formatCode="_(&quot; &quot;* #,##0.0_);_(&quot; &quot;* \(#,##0.0\);_(&quot; &quot;* &quot;-&quot;??_);_(@_)"/>
    <numFmt numFmtId="210" formatCode="_-* #,##0.0\ _₽_-;\-* #,##0.0\ _₽_-;_-* &quot;-&quot;?\ _₽_-;_-@_-"/>
    <numFmt numFmtId="211" formatCode="0_);\(0\)"/>
    <numFmt numFmtId="212" formatCode="0.0_);\(0.0\)"/>
  </numFmts>
  <fonts count="50">
    <font>
      <sz val="10"/>
      <name val="Arial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name val="Arial LatArm"/>
      <family val="2"/>
    </font>
    <font>
      <b/>
      <sz val="9"/>
      <name val="Arial LatArm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sz val="10"/>
      <name val="GHEA Grapalat"/>
      <family val="3"/>
    </font>
    <font>
      <sz val="10"/>
      <color indexed="8"/>
      <name val="Arial Armenian"/>
      <family val="2"/>
    </font>
    <font>
      <sz val="10"/>
      <color indexed="9"/>
      <name val="Arial Armenian"/>
      <family val="2"/>
    </font>
    <font>
      <sz val="10"/>
      <color indexed="20"/>
      <name val="Arial Armenian"/>
      <family val="2"/>
    </font>
    <font>
      <b/>
      <sz val="10"/>
      <color indexed="52"/>
      <name val="Arial Armenian"/>
      <family val="2"/>
    </font>
    <font>
      <b/>
      <sz val="10"/>
      <color indexed="9"/>
      <name val="Arial Armenian"/>
      <family val="2"/>
    </font>
    <font>
      <i/>
      <sz val="10"/>
      <color indexed="23"/>
      <name val="Arial Armenian"/>
      <family val="2"/>
    </font>
    <font>
      <u val="single"/>
      <sz val="10"/>
      <color indexed="20"/>
      <name val="Arial"/>
      <family val="2"/>
    </font>
    <font>
      <sz val="10"/>
      <color indexed="17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u val="single"/>
      <sz val="10"/>
      <color indexed="12"/>
      <name val="Arial"/>
      <family val="2"/>
    </font>
    <font>
      <sz val="10"/>
      <color indexed="62"/>
      <name val="Arial Armenian"/>
      <family val="2"/>
    </font>
    <font>
      <sz val="10"/>
      <color indexed="52"/>
      <name val="Arial Armenian"/>
      <family val="2"/>
    </font>
    <font>
      <sz val="10"/>
      <color indexed="60"/>
      <name val="Arial Armenian"/>
      <family val="2"/>
    </font>
    <font>
      <b/>
      <sz val="10"/>
      <color indexed="63"/>
      <name val="Arial Armenian"/>
      <family val="2"/>
    </font>
    <font>
      <b/>
      <sz val="18"/>
      <color indexed="62"/>
      <name val="Cambria"/>
      <family val="2"/>
    </font>
    <font>
      <b/>
      <sz val="10"/>
      <color indexed="8"/>
      <name val="Arial Armenian"/>
      <family val="2"/>
    </font>
    <font>
      <sz val="10"/>
      <color indexed="10"/>
      <name val="Arial Armenian"/>
      <family val="2"/>
    </font>
    <font>
      <sz val="10"/>
      <color indexed="8"/>
      <name val="GHEA Grapalat"/>
      <family val="3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9C0006"/>
      <name val="Arial Armenian"/>
      <family val="2"/>
    </font>
    <font>
      <b/>
      <sz val="10"/>
      <color rgb="FFFA7D00"/>
      <name val="Arial Armenian"/>
      <family val="2"/>
    </font>
    <font>
      <b/>
      <sz val="10"/>
      <color theme="0"/>
      <name val="Arial Armenian"/>
      <family val="2"/>
    </font>
    <font>
      <i/>
      <sz val="10"/>
      <color rgb="FF7F7F7F"/>
      <name val="Arial Armenian"/>
      <family val="2"/>
    </font>
    <font>
      <u val="single"/>
      <sz val="10"/>
      <color theme="11"/>
      <name val="Arial"/>
      <family val="2"/>
    </font>
    <font>
      <sz val="10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Arial"/>
      <family val="2"/>
    </font>
    <font>
      <sz val="10"/>
      <color rgb="FF3F3F76"/>
      <name val="Arial Armenian"/>
      <family val="2"/>
    </font>
    <font>
      <sz val="10"/>
      <color rgb="FFFA7D00"/>
      <name val="Arial Armenian"/>
      <family val="2"/>
    </font>
    <font>
      <sz val="10"/>
      <color rgb="FF9C6500"/>
      <name val="Arial Armenian"/>
      <family val="2"/>
    </font>
    <font>
      <b/>
      <sz val="10"/>
      <color rgb="FF3F3F3F"/>
      <name val="Arial Armenian"/>
      <family val="2"/>
    </font>
    <font>
      <b/>
      <sz val="18"/>
      <color theme="3"/>
      <name val="Cambria"/>
      <family val="2"/>
    </font>
    <font>
      <b/>
      <sz val="10"/>
      <color theme="1"/>
      <name val="Arial Armenian"/>
      <family val="2"/>
    </font>
    <font>
      <sz val="10"/>
      <color rgb="FFFF0000"/>
      <name val="Arial Armenian"/>
      <family val="2"/>
    </font>
    <font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33" borderId="0" xfId="0" applyFont="1" applyFill="1" applyBorder="1" applyAlignment="1" applyProtection="1" quotePrefix="1">
      <alignment horizontal="left" wrapText="1"/>
      <protection hidden="1" locked="0"/>
    </xf>
    <xf numFmtId="0" fontId="4" fillId="33" borderId="0" xfId="0" applyFont="1" applyFill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 wrapText="1"/>
      <protection hidden="1" locked="0"/>
    </xf>
    <xf numFmtId="0" fontId="4" fillId="0" borderId="0" xfId="0" applyFont="1" applyAlignment="1" applyProtection="1">
      <alignment/>
      <protection hidden="1" locked="0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 quotePrefix="1">
      <alignment horizontal="left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 quotePrefix="1">
      <alignment horizontal="left" wrapText="1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 quotePrefix="1">
      <alignment horizontal="left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194" fontId="1" fillId="34" borderId="10" xfId="0" applyNumberFormat="1" applyFont="1" applyFill="1" applyBorder="1" applyAlignment="1">
      <alignment horizontal="center" vertical="center" wrapText="1"/>
    </xf>
    <xf numFmtId="194" fontId="6" fillId="34" borderId="10" xfId="0" applyNumberFormat="1" applyFont="1" applyFill="1" applyBorder="1" applyAlignment="1">
      <alignment horizontal="center" vertical="center" wrapText="1"/>
    </xf>
    <xf numFmtId="194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vertical="center"/>
    </xf>
    <xf numFmtId="194" fontId="6" fillId="0" borderId="11" xfId="0" applyNumberFormat="1" applyFont="1" applyBorder="1" applyAlignment="1">
      <alignment/>
    </xf>
    <xf numFmtId="0" fontId="6" fillId="34" borderId="10" xfId="0" applyFont="1" applyFill="1" applyBorder="1" applyAlignment="1">
      <alignment vertical="center" wrapText="1"/>
    </xf>
    <xf numFmtId="194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194" fontId="6" fillId="34" borderId="10" xfId="0" applyNumberFormat="1" applyFont="1" applyFill="1" applyBorder="1" applyAlignment="1" quotePrefix="1">
      <alignment horizontal="center" vertical="center" wrapText="1"/>
    </xf>
    <xf numFmtId="194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Border="1" applyAlignment="1" quotePrefix="1">
      <alignment horizontal="left" wrapText="1"/>
    </xf>
    <xf numFmtId="0" fontId="1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94" fontId="9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194" fontId="9" fillId="0" borderId="10" xfId="0" applyNumberFormat="1" applyFont="1" applyBorder="1" applyAlignment="1">
      <alignment horizontal="center" vertical="center" wrapText="1"/>
    </xf>
    <xf numFmtId="194" fontId="1" fillId="0" borderId="0" xfId="0" applyNumberFormat="1" applyFont="1" applyAlignment="1">
      <alignment/>
    </xf>
    <xf numFmtId="194" fontId="6" fillId="0" borderId="0" xfId="0" applyNumberFormat="1" applyFont="1" applyAlignment="1">
      <alignment wrapText="1"/>
    </xf>
    <xf numFmtId="194" fontId="6" fillId="0" borderId="0" xfId="0" applyNumberFormat="1" applyFont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94" fontId="49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wrapText="1"/>
      <protection hidden="1" locked="0"/>
    </xf>
    <xf numFmtId="0" fontId="3" fillId="34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K16" sqref="K16"/>
    </sheetView>
  </sheetViews>
  <sheetFormatPr defaultColWidth="9.140625" defaultRowHeight="12.75"/>
  <cols>
    <col min="1" max="1" width="27.28125" style="1" customWidth="1"/>
    <col min="2" max="2" width="13.57421875" style="1" bestFit="1" customWidth="1"/>
    <col min="3" max="4" width="10.28125" style="1" bestFit="1" customWidth="1"/>
    <col min="5" max="5" width="12.140625" style="1" customWidth="1"/>
    <col min="6" max="6" width="10.8515625" style="1" bestFit="1" customWidth="1"/>
    <col min="7" max="10" width="9.57421875" style="1" bestFit="1" customWidth="1"/>
    <col min="11" max="11" width="21.421875" style="1" customWidth="1"/>
    <col min="12" max="16384" width="9.140625" style="1" customWidth="1"/>
  </cols>
  <sheetData>
    <row r="1" spans="1:11" ht="13.5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1" ht="13.5" customHeight="1">
      <c r="A3" s="99" t="s">
        <v>116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ht="14.25">
      <c r="D4" s="55"/>
    </row>
    <row r="5" spans="1:7" ht="14.25">
      <c r="A5" s="56" t="s">
        <v>117</v>
      </c>
      <c r="B5" s="56"/>
      <c r="C5" s="56"/>
      <c r="D5" s="56"/>
      <c r="E5" s="56"/>
      <c r="F5" s="56"/>
      <c r="G5" s="56"/>
    </row>
    <row r="6" spans="1:11" ht="14.25">
      <c r="A6" s="95" t="s">
        <v>118</v>
      </c>
      <c r="B6" s="95"/>
      <c r="C6" s="95"/>
      <c r="D6" s="56"/>
      <c r="E6" s="97" t="s">
        <v>129</v>
      </c>
      <c r="F6" s="97"/>
      <c r="G6" s="97"/>
      <c r="H6" s="97"/>
      <c r="I6" s="97"/>
      <c r="J6" s="97"/>
      <c r="K6" s="97"/>
    </row>
    <row r="7" spans="1:11" ht="27.75" customHeight="1">
      <c r="A7" s="96"/>
      <c r="B7" s="96"/>
      <c r="C7" s="96"/>
      <c r="D7" s="93" t="s">
        <v>108</v>
      </c>
      <c r="E7" s="93"/>
      <c r="F7" s="93"/>
      <c r="G7" s="93"/>
      <c r="H7" s="93"/>
      <c r="I7" s="93"/>
      <c r="J7" s="93"/>
      <c r="K7" s="93"/>
    </row>
    <row r="8" spans="1:10" ht="14.25">
      <c r="A8" s="57" t="s">
        <v>119</v>
      </c>
      <c r="B8" s="57"/>
      <c r="C8" s="57"/>
      <c r="D8" s="94" t="s">
        <v>104</v>
      </c>
      <c r="E8" s="94"/>
      <c r="F8" s="94"/>
      <c r="G8" s="94"/>
      <c r="H8" s="94"/>
      <c r="I8" s="94"/>
      <c r="J8" s="94"/>
    </row>
    <row r="9" spans="1:7" ht="18" customHeight="1">
      <c r="A9" s="67" t="s">
        <v>114</v>
      </c>
      <c r="B9" s="57"/>
      <c r="C9" s="57"/>
      <c r="D9" s="57"/>
      <c r="E9" s="57"/>
      <c r="F9" s="57"/>
      <c r="G9" s="57"/>
    </row>
    <row r="10" spans="1:7" s="3" customFormat="1" ht="14.25">
      <c r="A10" s="55"/>
      <c r="B10" s="55"/>
      <c r="C10" s="55"/>
      <c r="D10" s="55"/>
      <c r="E10" s="55"/>
      <c r="F10" s="55"/>
      <c r="G10" s="55"/>
    </row>
    <row r="11" spans="1:11" s="73" customFormat="1" ht="97.5" customHeight="1">
      <c r="A11" s="5"/>
      <c r="B11" s="5"/>
      <c r="C11" s="5"/>
      <c r="D11" s="5" t="s">
        <v>135</v>
      </c>
      <c r="E11" s="91" t="s">
        <v>5</v>
      </c>
      <c r="F11" s="92"/>
      <c r="G11" s="5" t="s">
        <v>130</v>
      </c>
      <c r="H11" s="5" t="s">
        <v>130</v>
      </c>
      <c r="I11" s="5" t="s">
        <v>132</v>
      </c>
      <c r="J11" s="71" t="s">
        <v>136</v>
      </c>
      <c r="K11" s="72" t="s">
        <v>120</v>
      </c>
    </row>
    <row r="12" spans="1:11" s="73" customFormat="1" ht="46.5" customHeight="1">
      <c r="A12" s="5" t="s">
        <v>6</v>
      </c>
      <c r="B12" s="5" t="s">
        <v>7</v>
      </c>
      <c r="C12" s="5" t="s">
        <v>134</v>
      </c>
      <c r="D12" s="5" t="s">
        <v>133</v>
      </c>
      <c r="E12" s="5" t="s">
        <v>115</v>
      </c>
      <c r="F12" s="5" t="s">
        <v>130</v>
      </c>
      <c r="G12" s="5" t="s">
        <v>9</v>
      </c>
      <c r="H12" s="5" t="s">
        <v>131</v>
      </c>
      <c r="I12" s="5" t="s">
        <v>131</v>
      </c>
      <c r="J12" s="5" t="s">
        <v>131</v>
      </c>
      <c r="K12" s="74" t="s">
        <v>121</v>
      </c>
    </row>
    <row r="13" spans="1:11" s="73" customFormat="1" ht="13.5">
      <c r="A13" s="5" t="s">
        <v>11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5" t="s">
        <v>18</v>
      </c>
      <c r="I13" s="5" t="s">
        <v>98</v>
      </c>
      <c r="J13" s="5" t="s">
        <v>99</v>
      </c>
      <c r="K13" s="74" t="s">
        <v>100</v>
      </c>
    </row>
    <row r="14" spans="1:11" s="3" customFormat="1" ht="43.5" customHeight="1">
      <c r="A14" s="58" t="s">
        <v>122</v>
      </c>
      <c r="B14" s="69" t="s">
        <v>20</v>
      </c>
      <c r="C14" s="69">
        <v>1</v>
      </c>
      <c r="D14" s="69">
        <v>1</v>
      </c>
      <c r="E14" s="69">
        <v>0</v>
      </c>
      <c r="F14" s="69">
        <v>0</v>
      </c>
      <c r="G14" s="69">
        <v>1</v>
      </c>
      <c r="H14" s="69">
        <v>1</v>
      </c>
      <c r="I14" s="5">
        <v>1</v>
      </c>
      <c r="J14" s="5">
        <v>1</v>
      </c>
      <c r="K14" s="7"/>
    </row>
    <row r="15" spans="1:11" s="3" customFormat="1" ht="18" customHeight="1">
      <c r="A15" s="58" t="s">
        <v>123</v>
      </c>
      <c r="B15" s="69" t="s">
        <v>40</v>
      </c>
      <c r="C15" s="68">
        <v>2250</v>
      </c>
      <c r="D15" s="68">
        <v>2250</v>
      </c>
      <c r="E15" s="68">
        <v>0</v>
      </c>
      <c r="F15" s="69">
        <v>0</v>
      </c>
      <c r="G15" s="68">
        <v>2250</v>
      </c>
      <c r="H15" s="68">
        <v>2250</v>
      </c>
      <c r="I15" s="68">
        <v>2250</v>
      </c>
      <c r="J15" s="68">
        <v>2250</v>
      </c>
      <c r="K15" s="7"/>
    </row>
    <row r="16" spans="1:11" s="3" customFormat="1" ht="39" customHeight="1">
      <c r="A16" s="59" t="s">
        <v>96</v>
      </c>
      <c r="B16" s="60" t="s">
        <v>124</v>
      </c>
      <c r="C16" s="70">
        <v>197652</v>
      </c>
      <c r="D16" s="70">
        <v>197652</v>
      </c>
      <c r="E16" s="79">
        <v>0</v>
      </c>
      <c r="F16" s="79">
        <f>+G16-D16</f>
        <v>9915.799999999988</v>
      </c>
      <c r="G16" s="70">
        <v>207567.8</v>
      </c>
      <c r="H16" s="70">
        <v>207567.8</v>
      </c>
      <c r="I16" s="70">
        <v>207567.8</v>
      </c>
      <c r="J16" s="70">
        <v>207567.8</v>
      </c>
      <c r="K16" s="7"/>
    </row>
    <row r="17" spans="1:7" s="3" customFormat="1" ht="18" customHeight="1">
      <c r="A17" s="61"/>
      <c r="B17" s="62"/>
      <c r="C17" s="63"/>
      <c r="D17" s="63"/>
      <c r="E17" s="63"/>
      <c r="F17" s="63"/>
      <c r="G17" s="63"/>
    </row>
    <row r="18" spans="1:7" s="3" customFormat="1" ht="17.25" customHeight="1">
      <c r="A18" s="61"/>
      <c r="B18" s="62"/>
      <c r="C18" s="63"/>
      <c r="D18" s="63"/>
      <c r="E18" s="63"/>
      <c r="F18" s="63"/>
      <c r="G18" s="63"/>
    </row>
    <row r="19" spans="1:7" ht="18" customHeight="1" hidden="1">
      <c r="A19" s="64"/>
      <c r="B19" s="63" t="s">
        <v>125</v>
      </c>
      <c r="C19" s="63"/>
      <c r="D19" s="63"/>
      <c r="E19" s="63"/>
      <c r="F19" s="63"/>
      <c r="G19" s="63"/>
    </row>
    <row r="20" spans="1:7" ht="17.25" customHeight="1" hidden="1">
      <c r="A20" s="65"/>
      <c r="B20" s="63" t="s">
        <v>0</v>
      </c>
      <c r="C20" s="63" t="s">
        <v>1</v>
      </c>
      <c r="D20" s="63"/>
      <c r="E20" s="66" t="s">
        <v>126</v>
      </c>
      <c r="F20" s="63"/>
      <c r="G20" s="63"/>
    </row>
    <row r="21" ht="13.5" hidden="1"/>
    <row r="22" ht="14.25" hidden="1">
      <c r="A22" s="56" t="s">
        <v>29</v>
      </c>
    </row>
    <row r="23" ht="13.5" hidden="1">
      <c r="A23" s="1" t="s">
        <v>127</v>
      </c>
    </row>
    <row r="24" ht="13.5" hidden="1">
      <c r="A24" s="1" t="s">
        <v>128</v>
      </c>
    </row>
    <row r="25" ht="13.5" hidden="1"/>
  </sheetData>
  <sheetProtection/>
  <mergeCells count="7">
    <mergeCell ref="E11:F11"/>
    <mergeCell ref="D7:K7"/>
    <mergeCell ref="D8:J8"/>
    <mergeCell ref="A6:C7"/>
    <mergeCell ref="E6:K6"/>
    <mergeCell ref="A1:K1"/>
    <mergeCell ref="A3:K3"/>
  </mergeCells>
  <printOptions/>
  <pageMargins left="0.7086614173228347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30">
      <selection activeCell="C57" sqref="C57"/>
    </sheetView>
  </sheetViews>
  <sheetFormatPr defaultColWidth="9.140625" defaultRowHeight="12.75"/>
  <cols>
    <col min="1" max="1" width="28.28125" style="1" customWidth="1"/>
    <col min="2" max="2" width="14.57421875" style="1" customWidth="1"/>
    <col min="3" max="3" width="14.00390625" style="1" customWidth="1"/>
    <col min="4" max="4" width="13.00390625" style="1" customWidth="1"/>
    <col min="5" max="5" width="13.421875" style="1" customWidth="1"/>
    <col min="6" max="6" width="12.421875" style="1" customWidth="1"/>
    <col min="7" max="7" width="13.00390625" style="1" customWidth="1"/>
    <col min="8" max="8" width="13.28125" style="1" customWidth="1"/>
    <col min="9" max="9" width="12.00390625" style="1" customWidth="1"/>
    <col min="10" max="10" width="11.28125" style="1" customWidth="1"/>
    <col min="11" max="11" width="36.57421875" style="1" customWidth="1"/>
    <col min="12" max="16384" width="9.140625" style="1" customWidth="1"/>
  </cols>
  <sheetData>
    <row r="1" spans="1:11" ht="13.5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ht="13.5">
      <c r="D3" s="2"/>
    </row>
    <row r="4" spans="1:11" s="10" customFormat="1" ht="13.5">
      <c r="A4" s="105" t="s">
        <v>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s="10" customFormat="1" ht="13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9" s="10" customFormat="1" ht="14.25">
      <c r="A6" s="106" t="s">
        <v>102</v>
      </c>
      <c r="B6" s="106"/>
      <c r="C6" s="97" t="s">
        <v>129</v>
      </c>
      <c r="D6" s="97"/>
      <c r="E6" s="97"/>
      <c r="F6" s="97"/>
      <c r="G6" s="97"/>
      <c r="H6" s="97"/>
      <c r="I6" s="97"/>
    </row>
    <row r="7" spans="1:8" s="10" customFormat="1" ht="13.5" customHeight="1">
      <c r="A7" s="107"/>
      <c r="B7" s="107"/>
      <c r="C7" s="102" t="s">
        <v>108</v>
      </c>
      <c r="D7" s="102"/>
      <c r="E7" s="102"/>
      <c r="F7" s="102"/>
      <c r="G7" s="102"/>
      <c r="H7" s="102"/>
    </row>
    <row r="8" spans="1:8" s="10" customFormat="1" ht="13.5">
      <c r="A8" s="11"/>
      <c r="B8" s="12"/>
      <c r="C8" s="93"/>
      <c r="D8" s="93"/>
      <c r="E8" s="93"/>
      <c r="F8" s="93"/>
      <c r="G8" s="93"/>
      <c r="H8" s="93"/>
    </row>
    <row r="9" spans="1:8" s="10" customFormat="1" ht="13.5">
      <c r="A9" s="50" t="s">
        <v>103</v>
      </c>
      <c r="B9" s="103" t="s">
        <v>104</v>
      </c>
      <c r="C9" s="103"/>
      <c r="D9" s="103"/>
      <c r="E9" s="103"/>
      <c r="F9" s="103"/>
      <c r="G9" s="103"/>
      <c r="H9" s="103"/>
    </row>
    <row r="10" spans="1:13" s="10" customFormat="1" ht="13.5">
      <c r="A10" s="11" t="s">
        <v>105</v>
      </c>
      <c r="B10" s="103" t="s">
        <v>38</v>
      </c>
      <c r="C10" s="103"/>
      <c r="D10" s="103"/>
      <c r="E10" s="103"/>
      <c r="F10" s="103"/>
      <c r="G10" s="103"/>
      <c r="H10" s="103"/>
      <c r="L10" s="43"/>
      <c r="M10" s="43"/>
    </row>
    <row r="11" spans="1:13" ht="21" customHeight="1">
      <c r="A11" s="55" t="s">
        <v>114</v>
      </c>
      <c r="B11" s="2"/>
      <c r="C11" s="2"/>
      <c r="D11" s="2"/>
      <c r="E11" s="2"/>
      <c r="F11" s="2"/>
      <c r="G11" s="2"/>
      <c r="L11" s="44"/>
      <c r="M11" s="44"/>
    </row>
    <row r="12" spans="1:13" s="73" customFormat="1" ht="99" customHeight="1">
      <c r="A12" s="5"/>
      <c r="B12" s="5"/>
      <c r="C12" s="5"/>
      <c r="D12" s="5" t="s">
        <v>135</v>
      </c>
      <c r="E12" s="91" t="s">
        <v>5</v>
      </c>
      <c r="F12" s="92"/>
      <c r="G12" s="5" t="s">
        <v>130</v>
      </c>
      <c r="H12" s="5" t="s">
        <v>130</v>
      </c>
      <c r="I12" s="5" t="s">
        <v>132</v>
      </c>
      <c r="J12" s="71" t="s">
        <v>136</v>
      </c>
      <c r="K12" s="72" t="s">
        <v>120</v>
      </c>
      <c r="L12" s="75"/>
      <c r="M12" s="75"/>
    </row>
    <row r="13" spans="1:13" s="73" customFormat="1" ht="45.75" customHeight="1">
      <c r="A13" s="5" t="s">
        <v>6</v>
      </c>
      <c r="B13" s="5" t="s">
        <v>7</v>
      </c>
      <c r="C13" s="5" t="s">
        <v>134</v>
      </c>
      <c r="D13" s="5" t="s">
        <v>8</v>
      </c>
      <c r="E13" s="5" t="s">
        <v>115</v>
      </c>
      <c r="F13" s="5" t="s">
        <v>130</v>
      </c>
      <c r="G13" s="5" t="s">
        <v>9</v>
      </c>
      <c r="H13" s="5" t="s">
        <v>10</v>
      </c>
      <c r="I13" s="5" t="s">
        <v>10</v>
      </c>
      <c r="J13" s="5" t="s">
        <v>10</v>
      </c>
      <c r="K13" s="74" t="s">
        <v>121</v>
      </c>
      <c r="L13" s="75"/>
      <c r="M13" s="75"/>
    </row>
    <row r="14" spans="1:13" s="73" customFormat="1" ht="13.5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5" t="s">
        <v>18</v>
      </c>
      <c r="I14" s="5" t="s">
        <v>98</v>
      </c>
      <c r="J14" s="5" t="s">
        <v>99</v>
      </c>
      <c r="K14" s="5" t="s">
        <v>100</v>
      </c>
      <c r="L14" s="75"/>
      <c r="M14" s="75"/>
    </row>
    <row r="15" spans="1:13" ht="39.75" customHeight="1">
      <c r="A15" s="87" t="s">
        <v>19</v>
      </c>
      <c r="B15" s="4" t="s">
        <v>20</v>
      </c>
      <c r="C15" s="39">
        <v>1</v>
      </c>
      <c r="D15" s="39">
        <v>1</v>
      </c>
      <c r="E15" s="39">
        <v>0</v>
      </c>
      <c r="F15" s="39">
        <v>0</v>
      </c>
      <c r="G15" s="39">
        <v>1</v>
      </c>
      <c r="H15" s="39">
        <v>1</v>
      </c>
      <c r="I15" s="39">
        <v>1</v>
      </c>
      <c r="J15" s="39">
        <v>1</v>
      </c>
      <c r="K15" s="18"/>
      <c r="L15" s="44"/>
      <c r="M15" s="44"/>
    </row>
    <row r="16" spans="1:13" ht="30" customHeight="1">
      <c r="A16" s="88" t="s">
        <v>39</v>
      </c>
      <c r="B16" s="9" t="s">
        <v>40</v>
      </c>
      <c r="C16" s="39">
        <v>2250</v>
      </c>
      <c r="D16" s="39">
        <v>2250</v>
      </c>
      <c r="E16" s="39">
        <v>0</v>
      </c>
      <c r="F16" s="39">
        <v>0</v>
      </c>
      <c r="G16" s="39">
        <v>2250</v>
      </c>
      <c r="H16" s="39">
        <v>2250</v>
      </c>
      <c r="I16" s="39">
        <v>2250</v>
      </c>
      <c r="J16" s="39">
        <v>2250</v>
      </c>
      <c r="K16" s="18"/>
      <c r="L16" s="44"/>
      <c r="M16" s="44"/>
    </row>
    <row r="17" spans="1:13" ht="30.75" customHeight="1">
      <c r="A17" s="88" t="s">
        <v>41</v>
      </c>
      <c r="B17" s="9" t="s">
        <v>30</v>
      </c>
      <c r="C17" s="39">
        <v>70</v>
      </c>
      <c r="D17" s="39">
        <v>68</v>
      </c>
      <c r="E17" s="39">
        <v>0</v>
      </c>
      <c r="F17" s="39">
        <v>0</v>
      </c>
      <c r="G17" s="39">
        <v>68</v>
      </c>
      <c r="H17" s="39">
        <v>68</v>
      </c>
      <c r="I17" s="39">
        <v>68</v>
      </c>
      <c r="J17" s="39">
        <v>68</v>
      </c>
      <c r="K17" s="18"/>
      <c r="L17" s="44"/>
      <c r="M17" s="44"/>
    </row>
    <row r="18" spans="1:13" ht="30" customHeight="1">
      <c r="A18" s="86" t="s">
        <v>42</v>
      </c>
      <c r="B18" s="9" t="s">
        <v>43</v>
      </c>
      <c r="C18" s="39">
        <v>54</v>
      </c>
      <c r="D18" s="84">
        <v>45</v>
      </c>
      <c r="E18" s="39">
        <v>0</v>
      </c>
      <c r="F18" s="39">
        <v>0</v>
      </c>
      <c r="G18" s="39">
        <v>45</v>
      </c>
      <c r="H18" s="39">
        <v>45</v>
      </c>
      <c r="I18" s="39">
        <v>45</v>
      </c>
      <c r="J18" s="39">
        <v>45</v>
      </c>
      <c r="K18" s="18"/>
      <c r="L18" s="44"/>
      <c r="M18" s="44"/>
    </row>
    <row r="19" spans="1:13" ht="21" customHeight="1">
      <c r="A19" s="89" t="s">
        <v>44</v>
      </c>
      <c r="B19" s="5" t="s">
        <v>43</v>
      </c>
      <c r="C19" s="39">
        <f aca="true" t="shared" si="0" ref="C19:J19">+C17*C18</f>
        <v>3780</v>
      </c>
      <c r="D19" s="39">
        <f t="shared" si="0"/>
        <v>3060</v>
      </c>
      <c r="E19" s="39">
        <f t="shared" si="0"/>
        <v>0</v>
      </c>
      <c r="F19" s="39">
        <f t="shared" si="0"/>
        <v>0</v>
      </c>
      <c r="G19" s="39">
        <f t="shared" si="0"/>
        <v>3060</v>
      </c>
      <c r="H19" s="39">
        <f t="shared" si="0"/>
        <v>3060</v>
      </c>
      <c r="I19" s="39">
        <f t="shared" si="0"/>
        <v>3060</v>
      </c>
      <c r="J19" s="39">
        <f t="shared" si="0"/>
        <v>3060</v>
      </c>
      <c r="K19" s="18"/>
      <c r="L19" s="44"/>
      <c r="M19" s="44"/>
    </row>
    <row r="20" spans="1:13" ht="54">
      <c r="A20" s="88" t="s">
        <v>45</v>
      </c>
      <c r="B20" s="9" t="s">
        <v>22</v>
      </c>
      <c r="C20" s="39">
        <v>4530.7</v>
      </c>
      <c r="D20" s="39">
        <v>4550</v>
      </c>
      <c r="E20" s="39">
        <v>0</v>
      </c>
      <c r="F20" s="39">
        <v>150</v>
      </c>
      <c r="G20" s="39">
        <f>4550+F20</f>
        <v>4700</v>
      </c>
      <c r="H20" s="39">
        <v>4700</v>
      </c>
      <c r="I20" s="39">
        <v>4700</v>
      </c>
      <c r="J20" s="39">
        <v>4700</v>
      </c>
      <c r="K20" s="17" t="s">
        <v>139</v>
      </c>
      <c r="L20" s="44"/>
      <c r="M20" s="44"/>
    </row>
    <row r="21" spans="1:13" ht="18.75" customHeight="1">
      <c r="A21" s="89" t="s">
        <v>46</v>
      </c>
      <c r="B21" s="6" t="s">
        <v>37</v>
      </c>
      <c r="C21" s="39">
        <f>+C19*C20/1000</f>
        <v>17126.046</v>
      </c>
      <c r="D21" s="39">
        <f>+D19*D20/1000</f>
        <v>13923</v>
      </c>
      <c r="E21" s="39">
        <v>0</v>
      </c>
      <c r="F21" s="39">
        <f>G19*F20/1000</f>
        <v>459</v>
      </c>
      <c r="G21" s="39">
        <f>+G19*G20/1000</f>
        <v>14382</v>
      </c>
      <c r="H21" s="39">
        <f>+H19*H20/1000</f>
        <v>14382</v>
      </c>
      <c r="I21" s="39">
        <f>+I19*I20/1000</f>
        <v>14382</v>
      </c>
      <c r="J21" s="39">
        <f>+J19*J20/1000</f>
        <v>14382</v>
      </c>
      <c r="K21" s="18"/>
      <c r="L21" s="44"/>
      <c r="M21" s="44"/>
    </row>
    <row r="22" spans="1:13" ht="28.5" customHeight="1">
      <c r="A22" s="86" t="s">
        <v>47</v>
      </c>
      <c r="B22" s="9" t="s">
        <v>34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18"/>
      <c r="L22" s="44"/>
      <c r="M22" s="44"/>
    </row>
    <row r="23" spans="1:13" ht="40.5" customHeight="1">
      <c r="A23" s="86" t="s">
        <v>35</v>
      </c>
      <c r="B23" s="9" t="s">
        <v>22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18"/>
      <c r="L23" s="44"/>
      <c r="M23" s="44"/>
    </row>
    <row r="24" spans="1:13" ht="30" customHeight="1">
      <c r="A24" s="89" t="s">
        <v>36</v>
      </c>
      <c r="B24" s="9" t="s">
        <v>37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18"/>
      <c r="L24" s="44"/>
      <c r="M24" s="44"/>
    </row>
    <row r="25" spans="1:13" ht="33" customHeight="1">
      <c r="A25" s="88" t="s">
        <v>24</v>
      </c>
      <c r="B25" s="9" t="s">
        <v>21</v>
      </c>
      <c r="C25" s="39">
        <v>7</v>
      </c>
      <c r="D25" s="39">
        <v>7</v>
      </c>
      <c r="E25" s="39">
        <v>0</v>
      </c>
      <c r="F25" s="39">
        <v>0</v>
      </c>
      <c r="G25" s="39">
        <v>7</v>
      </c>
      <c r="H25" s="39">
        <v>7</v>
      </c>
      <c r="I25" s="39">
        <v>7</v>
      </c>
      <c r="J25" s="39">
        <v>7</v>
      </c>
      <c r="K25" s="18"/>
      <c r="L25" s="44"/>
      <c r="M25" s="44"/>
    </row>
    <row r="26" spans="1:14" ht="48.75" customHeight="1">
      <c r="A26" s="88" t="s">
        <v>25</v>
      </c>
      <c r="B26" s="9" t="s">
        <v>22</v>
      </c>
      <c r="C26" s="39">
        <f>33685000/12</f>
        <v>2807083.3333333335</v>
      </c>
      <c r="D26" s="39">
        <v>2960000</v>
      </c>
      <c r="E26" s="39">
        <v>0</v>
      </c>
      <c r="F26" s="39">
        <f>+D26*0.05</f>
        <v>148000</v>
      </c>
      <c r="G26" s="39">
        <f>2960000+F26</f>
        <v>3108000</v>
      </c>
      <c r="H26" s="39">
        <v>3108000</v>
      </c>
      <c r="I26" s="39">
        <v>3108000</v>
      </c>
      <c r="J26" s="39">
        <v>3108000</v>
      </c>
      <c r="K26" s="17" t="s">
        <v>138</v>
      </c>
      <c r="L26" s="44"/>
      <c r="M26" s="44"/>
      <c r="N26" s="44"/>
    </row>
    <row r="27" spans="1:14" ht="48" customHeight="1">
      <c r="A27" s="88" t="s">
        <v>31</v>
      </c>
      <c r="B27" s="9" t="s">
        <v>23</v>
      </c>
      <c r="C27" s="39">
        <f>+C26*12/1000</f>
        <v>33685</v>
      </c>
      <c r="D27" s="39">
        <f>+D26*12/1000</f>
        <v>35520</v>
      </c>
      <c r="E27" s="39">
        <v>0</v>
      </c>
      <c r="F27" s="39">
        <f>+F26*12/1000</f>
        <v>1776</v>
      </c>
      <c r="G27" s="39">
        <f>+G26*12/1000</f>
        <v>37296</v>
      </c>
      <c r="H27" s="39">
        <f>+H26*12/1000</f>
        <v>37296</v>
      </c>
      <c r="I27" s="39">
        <f>+I26*12/1000</f>
        <v>37296</v>
      </c>
      <c r="J27" s="39">
        <f>+J26*12/1000</f>
        <v>37296</v>
      </c>
      <c r="K27" s="18"/>
      <c r="L27" s="44"/>
      <c r="M27" s="44"/>
      <c r="N27" s="44"/>
    </row>
    <row r="28" spans="1:13" ht="44.25" customHeight="1">
      <c r="A28" s="88" t="s">
        <v>109</v>
      </c>
      <c r="B28" s="9" t="s">
        <v>21</v>
      </c>
      <c r="C28" s="39">
        <v>12.5</v>
      </c>
      <c r="D28" s="39">
        <v>10.25</v>
      </c>
      <c r="E28" s="39">
        <v>0</v>
      </c>
      <c r="F28" s="39">
        <v>0</v>
      </c>
      <c r="G28" s="39">
        <v>10</v>
      </c>
      <c r="H28" s="39">
        <v>10</v>
      </c>
      <c r="I28" s="39">
        <v>10</v>
      </c>
      <c r="J28" s="39">
        <v>10</v>
      </c>
      <c r="K28" s="18"/>
      <c r="L28" s="44"/>
      <c r="M28" s="44"/>
    </row>
    <row r="29" spans="1:14" ht="54" customHeight="1">
      <c r="A29" s="88" t="s">
        <v>110</v>
      </c>
      <c r="B29" s="9" t="s">
        <v>22</v>
      </c>
      <c r="C29" s="39">
        <f>38957550/12</f>
        <v>3246462.5</v>
      </c>
      <c r="D29" s="39">
        <f>3070000-300000</f>
        <v>2770000</v>
      </c>
      <c r="E29" s="39">
        <v>0</v>
      </c>
      <c r="F29" s="39">
        <f>+D29*0.05</f>
        <v>138500</v>
      </c>
      <c r="G29" s="39">
        <f>2770000+F29</f>
        <v>2908500</v>
      </c>
      <c r="H29" s="39">
        <v>2908500</v>
      </c>
      <c r="I29" s="39">
        <v>2908500</v>
      </c>
      <c r="J29" s="39">
        <v>2908500</v>
      </c>
      <c r="K29" s="17" t="s">
        <v>140</v>
      </c>
      <c r="L29" s="44"/>
      <c r="M29" s="44"/>
      <c r="N29" s="44"/>
    </row>
    <row r="30" spans="1:17" ht="43.5" customHeight="1">
      <c r="A30" s="88" t="s">
        <v>111</v>
      </c>
      <c r="B30" s="9" t="s">
        <v>37</v>
      </c>
      <c r="C30" s="39">
        <f>+C29*0.012</f>
        <v>38957.55</v>
      </c>
      <c r="D30" s="39">
        <f>+D29*0.012</f>
        <v>33240</v>
      </c>
      <c r="E30" s="39">
        <v>0</v>
      </c>
      <c r="F30" s="39">
        <f>+F29*0.012</f>
        <v>1662</v>
      </c>
      <c r="G30" s="39">
        <f>+G29*0.012</f>
        <v>34902</v>
      </c>
      <c r="H30" s="39">
        <f>+H29*0.012</f>
        <v>34902</v>
      </c>
      <c r="I30" s="39">
        <f>+I29*0.012</f>
        <v>34902</v>
      </c>
      <c r="J30" s="39">
        <f>+J29*0.012</f>
        <v>34902</v>
      </c>
      <c r="K30" s="18"/>
      <c r="L30" s="44"/>
      <c r="M30" s="44"/>
      <c r="N30" s="44"/>
      <c r="O30" s="44"/>
      <c r="P30" s="44"/>
      <c r="Q30" s="44"/>
    </row>
    <row r="31" spans="1:13" ht="52.5" customHeight="1">
      <c r="A31" s="88" t="s">
        <v>26</v>
      </c>
      <c r="B31" s="9" t="s">
        <v>21</v>
      </c>
      <c r="C31" s="83">
        <v>7.75</v>
      </c>
      <c r="D31" s="83">
        <v>7.75</v>
      </c>
      <c r="E31" s="39">
        <v>0</v>
      </c>
      <c r="F31" s="39">
        <v>0</v>
      </c>
      <c r="G31" s="83">
        <v>7</v>
      </c>
      <c r="H31" s="83">
        <v>7</v>
      </c>
      <c r="I31" s="83">
        <v>7</v>
      </c>
      <c r="J31" s="83">
        <v>7</v>
      </c>
      <c r="K31" s="18"/>
      <c r="L31" s="44"/>
      <c r="M31" s="44"/>
    </row>
    <row r="32" spans="1:14" ht="59.25" customHeight="1">
      <c r="A32" s="88" t="s">
        <v>33</v>
      </c>
      <c r="B32" s="9" t="s">
        <v>22</v>
      </c>
      <c r="C32" s="39">
        <f>16822066/12</f>
        <v>1401838.8333333333</v>
      </c>
      <c r="D32" s="39">
        <f>1400000-3000</f>
        <v>1397000</v>
      </c>
      <c r="E32" s="39">
        <v>0</v>
      </c>
      <c r="F32" s="39">
        <v>0</v>
      </c>
      <c r="G32" s="39">
        <f>1397000</f>
        <v>1397000</v>
      </c>
      <c r="H32" s="39">
        <v>1397000</v>
      </c>
      <c r="I32" s="39">
        <v>1397000</v>
      </c>
      <c r="J32" s="39">
        <v>1397000</v>
      </c>
      <c r="K32" s="17" t="s">
        <v>140</v>
      </c>
      <c r="L32" s="44"/>
      <c r="M32" s="44"/>
      <c r="N32" s="44"/>
    </row>
    <row r="33" spans="1:11" ht="61.5" customHeight="1">
      <c r="A33" s="88" t="s">
        <v>27</v>
      </c>
      <c r="B33" s="9" t="s">
        <v>23</v>
      </c>
      <c r="C33" s="39">
        <f>+C32*12/1000</f>
        <v>16822.066</v>
      </c>
      <c r="D33" s="39">
        <f>+D32*12/1000</f>
        <v>16764</v>
      </c>
      <c r="E33" s="39">
        <v>0</v>
      </c>
      <c r="F33" s="39">
        <f>+F32*12/1000</f>
        <v>0</v>
      </c>
      <c r="G33" s="39">
        <f>+G32*12/1000</f>
        <v>16764</v>
      </c>
      <c r="H33" s="39">
        <f>+H32*12/1000</f>
        <v>16764</v>
      </c>
      <c r="I33" s="39">
        <f>+I32*12/1000</f>
        <v>16764</v>
      </c>
      <c r="J33" s="39">
        <f>+J32*12/1000</f>
        <v>16764</v>
      </c>
      <c r="K33" s="18"/>
    </row>
    <row r="34" spans="1:11" ht="29.25" customHeight="1">
      <c r="A34" s="88" t="s">
        <v>28</v>
      </c>
      <c r="B34" s="9" t="s">
        <v>21</v>
      </c>
      <c r="C34" s="83">
        <f>+C25+C31+C28</f>
        <v>27.25</v>
      </c>
      <c r="D34" s="83">
        <f>+D25+D31+D28</f>
        <v>25</v>
      </c>
      <c r="E34" s="39">
        <v>0</v>
      </c>
      <c r="F34" s="39">
        <v>0</v>
      </c>
      <c r="G34" s="83">
        <f>+G25+G31+G28</f>
        <v>24</v>
      </c>
      <c r="H34" s="83">
        <f>+H25+H31+H28</f>
        <v>24</v>
      </c>
      <c r="I34" s="83">
        <f>+I25+I31+I28</f>
        <v>24</v>
      </c>
      <c r="J34" s="83">
        <f>+J25+J31+J28</f>
        <v>24</v>
      </c>
      <c r="K34" s="18"/>
    </row>
    <row r="35" spans="1:11" ht="43.5" customHeight="1">
      <c r="A35" s="88" t="s">
        <v>90</v>
      </c>
      <c r="B35" s="9" t="s">
        <v>23</v>
      </c>
      <c r="C35" s="39">
        <f aca="true" t="shared" si="1" ref="C35:J35">+C21+C27+C33+C30</f>
        <v>106590.662</v>
      </c>
      <c r="D35" s="39">
        <f t="shared" si="1"/>
        <v>99447</v>
      </c>
      <c r="E35" s="39">
        <f t="shared" si="1"/>
        <v>0</v>
      </c>
      <c r="F35" s="39">
        <f t="shared" si="1"/>
        <v>3897</v>
      </c>
      <c r="G35" s="39">
        <f t="shared" si="1"/>
        <v>103344</v>
      </c>
      <c r="H35" s="39">
        <f t="shared" si="1"/>
        <v>103344</v>
      </c>
      <c r="I35" s="39">
        <f t="shared" si="1"/>
        <v>103344</v>
      </c>
      <c r="J35" s="39">
        <f t="shared" si="1"/>
        <v>103344</v>
      </c>
      <c r="K35" s="17"/>
    </row>
    <row r="36" spans="1:7" ht="13.5">
      <c r="A36" s="8"/>
      <c r="B36" s="8"/>
      <c r="C36" s="8"/>
      <c r="D36" s="8"/>
      <c r="E36" s="8"/>
      <c r="F36" s="8"/>
      <c r="G36" s="8"/>
    </row>
    <row r="37" spans="1:7" s="16" customFormat="1" ht="12">
      <c r="A37" s="13"/>
      <c r="B37" s="14"/>
      <c r="C37" s="15"/>
      <c r="D37" s="15"/>
      <c r="E37" s="15"/>
      <c r="F37" s="15"/>
      <c r="G37" s="15"/>
    </row>
    <row r="38" spans="1:8" s="16" customFormat="1" ht="12">
      <c r="A38" s="13"/>
      <c r="B38" s="14"/>
      <c r="C38" s="15"/>
      <c r="D38" s="15"/>
      <c r="E38" s="15"/>
      <c r="F38" s="15"/>
      <c r="G38" s="101"/>
      <c r="H38" s="101"/>
    </row>
    <row r="39" spans="7:9" ht="13.5">
      <c r="G39" s="80"/>
      <c r="I39" s="80"/>
    </row>
  </sheetData>
  <sheetProtection/>
  <mergeCells count="10">
    <mergeCell ref="A1:K1"/>
    <mergeCell ref="G38:H38"/>
    <mergeCell ref="C7:H8"/>
    <mergeCell ref="B9:H9"/>
    <mergeCell ref="B10:H10"/>
    <mergeCell ref="A2:K2"/>
    <mergeCell ref="A4:K4"/>
    <mergeCell ref="C6:I6"/>
    <mergeCell ref="A6:B7"/>
    <mergeCell ref="E12:F12"/>
  </mergeCells>
  <printOptions/>
  <pageMargins left="0.2362204724409449" right="0" top="0.3937007874015748" bottom="0.31496062992125984" header="0.2362204724409449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70" zoomScaleNormal="70" workbookViewId="0" topLeftCell="A1">
      <selection activeCell="D16" sqref="D16"/>
    </sheetView>
  </sheetViews>
  <sheetFormatPr defaultColWidth="9.140625" defaultRowHeight="12.75"/>
  <cols>
    <col min="1" max="1" width="62.8515625" style="19" customWidth="1"/>
    <col min="2" max="10" width="21.8515625" style="19" customWidth="1"/>
    <col min="11" max="11" width="36.28125" style="45" customWidth="1"/>
    <col min="12" max="12" width="9.140625" style="19" customWidth="1"/>
    <col min="13" max="13" width="15.7109375" style="19" customWidth="1"/>
    <col min="14" max="16384" width="9.140625" style="19" customWidth="1"/>
  </cols>
  <sheetData>
    <row r="1" spans="1:11" ht="17.25">
      <c r="A1" s="113" t="s">
        <v>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7.25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7.25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7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9" ht="17.25">
      <c r="A5" s="115" t="s">
        <v>106</v>
      </c>
      <c r="B5" s="20"/>
      <c r="C5" s="114" t="s">
        <v>129</v>
      </c>
      <c r="D5" s="114"/>
      <c r="E5" s="114"/>
      <c r="F5" s="114"/>
      <c r="G5" s="114"/>
      <c r="H5" s="114"/>
      <c r="I5" s="114"/>
    </row>
    <row r="6" spans="1:8" ht="17.25" customHeight="1">
      <c r="A6" s="116"/>
      <c r="B6" s="22"/>
      <c r="C6" s="109" t="s">
        <v>108</v>
      </c>
      <c r="D6" s="109"/>
      <c r="E6" s="109"/>
      <c r="F6" s="109"/>
      <c r="G6" s="109"/>
      <c r="H6" s="109"/>
    </row>
    <row r="7" spans="1:8" ht="17.25">
      <c r="A7" s="21"/>
      <c r="B7" s="22"/>
      <c r="C7" s="110"/>
      <c r="D7" s="110"/>
      <c r="E7" s="110"/>
      <c r="F7" s="110"/>
      <c r="G7" s="110"/>
      <c r="H7" s="110"/>
    </row>
    <row r="8" spans="1:8" ht="17.25">
      <c r="A8" s="21" t="s">
        <v>107</v>
      </c>
      <c r="B8" s="111" t="s">
        <v>104</v>
      </c>
      <c r="C8" s="111"/>
      <c r="D8" s="111"/>
      <c r="E8" s="111"/>
      <c r="F8" s="111"/>
      <c r="G8" s="111"/>
      <c r="H8" s="111"/>
    </row>
    <row r="9" spans="1:8" ht="17.25">
      <c r="A9" s="21" t="s">
        <v>105</v>
      </c>
      <c r="B9" s="111" t="s">
        <v>38</v>
      </c>
      <c r="C9" s="111"/>
      <c r="D9" s="111"/>
      <c r="E9" s="111"/>
      <c r="F9" s="111"/>
      <c r="G9" s="111"/>
      <c r="H9" s="111"/>
    </row>
    <row r="10" spans="1:10" ht="17.25">
      <c r="A10" s="2" t="s">
        <v>114</v>
      </c>
      <c r="C10" s="47"/>
      <c r="D10" s="47"/>
      <c r="E10" s="22"/>
      <c r="F10" s="22"/>
      <c r="G10" s="47"/>
      <c r="H10" s="23"/>
      <c r="I10" s="49"/>
      <c r="J10" s="49"/>
    </row>
    <row r="11" spans="1:11" s="77" customFormat="1" ht="108.75" customHeight="1">
      <c r="A11" s="76"/>
      <c r="B11" s="76"/>
      <c r="C11" s="76"/>
      <c r="D11" s="76" t="s">
        <v>135</v>
      </c>
      <c r="E11" s="108" t="s">
        <v>5</v>
      </c>
      <c r="F11" s="108"/>
      <c r="G11" s="76" t="s">
        <v>130</v>
      </c>
      <c r="H11" s="76" t="s">
        <v>130</v>
      </c>
      <c r="I11" s="76" t="s">
        <v>132</v>
      </c>
      <c r="J11" s="76" t="s">
        <v>136</v>
      </c>
      <c r="K11" s="5" t="s">
        <v>120</v>
      </c>
    </row>
    <row r="12" spans="1:13" s="77" customFormat="1" ht="34.5">
      <c r="A12" s="76" t="s">
        <v>6</v>
      </c>
      <c r="B12" s="76" t="s">
        <v>7</v>
      </c>
      <c r="C12" s="76" t="s">
        <v>134</v>
      </c>
      <c r="D12" s="76" t="s">
        <v>8</v>
      </c>
      <c r="E12" s="76" t="s">
        <v>115</v>
      </c>
      <c r="F12" s="76" t="s">
        <v>130</v>
      </c>
      <c r="G12" s="76" t="s">
        <v>9</v>
      </c>
      <c r="H12" s="76" t="s">
        <v>10</v>
      </c>
      <c r="I12" s="76" t="s">
        <v>10</v>
      </c>
      <c r="J12" s="76" t="s">
        <v>10</v>
      </c>
      <c r="K12" s="5" t="s">
        <v>121</v>
      </c>
      <c r="M12" s="82"/>
    </row>
    <row r="13" spans="1:11" s="77" customFormat="1" ht="17.25">
      <c r="A13" s="76" t="s">
        <v>11</v>
      </c>
      <c r="B13" s="76" t="s">
        <v>12</v>
      </c>
      <c r="C13" s="76" t="s">
        <v>13</v>
      </c>
      <c r="D13" s="76" t="s">
        <v>14</v>
      </c>
      <c r="E13" s="76" t="s">
        <v>15</v>
      </c>
      <c r="F13" s="76" t="s">
        <v>16</v>
      </c>
      <c r="G13" s="76" t="s">
        <v>17</v>
      </c>
      <c r="H13" s="76" t="s">
        <v>18</v>
      </c>
      <c r="I13" s="76" t="s">
        <v>98</v>
      </c>
      <c r="J13" s="76" t="s">
        <v>99</v>
      </c>
      <c r="K13" s="90" t="s">
        <v>100</v>
      </c>
    </row>
    <row r="14" spans="1:13" s="24" customFormat="1" ht="123" customHeight="1">
      <c r="A14" s="30" t="s">
        <v>50</v>
      </c>
      <c r="B14" s="25" t="s">
        <v>23</v>
      </c>
      <c r="C14" s="41">
        <f aca="true" t="shared" si="0" ref="C14:J14">C15+C54+C58</f>
        <v>197651.962</v>
      </c>
      <c r="D14" s="41">
        <f t="shared" si="0"/>
        <v>197652</v>
      </c>
      <c r="E14" s="41">
        <f t="shared" si="0"/>
        <v>0</v>
      </c>
      <c r="F14" s="41">
        <f t="shared" si="0"/>
        <v>9915.8</v>
      </c>
      <c r="G14" s="26">
        <f t="shared" si="0"/>
        <v>207567.8</v>
      </c>
      <c r="H14" s="26">
        <f t="shared" si="0"/>
        <v>207567.8</v>
      </c>
      <c r="I14" s="26">
        <f t="shared" si="0"/>
        <v>207567.8</v>
      </c>
      <c r="J14" s="26">
        <f t="shared" si="0"/>
        <v>207567.8</v>
      </c>
      <c r="K14" s="48" t="s">
        <v>141</v>
      </c>
      <c r="M14" s="81"/>
    </row>
    <row r="15" spans="1:11" s="24" customFormat="1" ht="18" customHeight="1">
      <c r="A15" s="30" t="s">
        <v>51</v>
      </c>
      <c r="B15" s="27" t="s">
        <v>37</v>
      </c>
      <c r="C15" s="40">
        <f aca="true" t="shared" si="1" ref="C15:J15">C16+C17+C18+C19</f>
        <v>169442.062</v>
      </c>
      <c r="D15" s="40">
        <f t="shared" si="1"/>
        <v>167208</v>
      </c>
      <c r="E15" s="40">
        <f t="shared" si="1"/>
        <v>0</v>
      </c>
      <c r="F15" s="40">
        <f t="shared" si="1"/>
        <v>9915.8</v>
      </c>
      <c r="G15" s="28">
        <f t="shared" si="1"/>
        <v>178023.8</v>
      </c>
      <c r="H15" s="28">
        <f t="shared" si="1"/>
        <v>178023.8</v>
      </c>
      <c r="I15" s="28">
        <f t="shared" si="1"/>
        <v>178023.8</v>
      </c>
      <c r="J15" s="28">
        <f t="shared" si="1"/>
        <v>178023.8</v>
      </c>
      <c r="K15" s="48"/>
    </row>
    <row r="16" spans="1:11" s="24" customFormat="1" ht="103.5">
      <c r="A16" s="30" t="s">
        <v>90</v>
      </c>
      <c r="B16" s="27" t="s">
        <v>37</v>
      </c>
      <c r="C16" s="40">
        <f>+'0409canc'!C35</f>
        <v>106590.662</v>
      </c>
      <c r="D16" s="40">
        <f>+'0409canc'!D35</f>
        <v>99447</v>
      </c>
      <c r="E16" s="40">
        <f>+'0409canc'!E35</f>
        <v>0</v>
      </c>
      <c r="F16" s="40">
        <f>+'0409canc'!F35</f>
        <v>3897</v>
      </c>
      <c r="G16" s="40">
        <f>+'0409canc'!G35</f>
        <v>103344</v>
      </c>
      <c r="H16" s="40">
        <f>+'0409canc'!H35</f>
        <v>103344</v>
      </c>
      <c r="I16" s="40">
        <f>+'0409canc'!I35</f>
        <v>103344</v>
      </c>
      <c r="J16" s="40">
        <f>+'0409canc'!J35</f>
        <v>103344</v>
      </c>
      <c r="K16" s="48" t="s">
        <v>142</v>
      </c>
    </row>
    <row r="17" spans="1:11" ht="42" customHeight="1">
      <c r="A17" s="30" t="s">
        <v>74</v>
      </c>
      <c r="B17" s="25" t="s">
        <v>23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6"/>
    </row>
    <row r="18" spans="1:11" ht="30" customHeight="1">
      <c r="A18" s="29" t="s">
        <v>96</v>
      </c>
      <c r="B18" s="25" t="s">
        <v>23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6"/>
    </row>
    <row r="19" spans="1:11" ht="40.5" customHeight="1">
      <c r="A19" s="29" t="s">
        <v>77</v>
      </c>
      <c r="B19" s="25" t="s">
        <v>23</v>
      </c>
      <c r="C19" s="40">
        <f aca="true" t="shared" si="2" ref="C19:J19">C20+C24+C27+C28+C31+C33+C34+SUM(C49:C53)</f>
        <v>62851.4</v>
      </c>
      <c r="D19" s="40">
        <f t="shared" si="2"/>
        <v>67761</v>
      </c>
      <c r="E19" s="40">
        <f t="shared" si="2"/>
        <v>0</v>
      </c>
      <c r="F19" s="40">
        <f t="shared" si="2"/>
        <v>6018.8</v>
      </c>
      <c r="G19" s="40">
        <f t="shared" si="2"/>
        <v>74679.8</v>
      </c>
      <c r="H19" s="40">
        <f t="shared" si="2"/>
        <v>74679.8</v>
      </c>
      <c r="I19" s="40">
        <f t="shared" si="2"/>
        <v>74679.8</v>
      </c>
      <c r="J19" s="40">
        <f t="shared" si="2"/>
        <v>74679.8</v>
      </c>
      <c r="K19" s="46"/>
    </row>
    <row r="20" spans="1:11" ht="17.25">
      <c r="A20" s="25" t="s">
        <v>75</v>
      </c>
      <c r="B20" s="25" t="s">
        <v>23</v>
      </c>
      <c r="C20" s="40">
        <f aca="true" t="shared" si="3" ref="C20:J20">C21+C22</f>
        <v>939.8</v>
      </c>
      <c r="D20" s="40">
        <f t="shared" si="3"/>
        <v>1393</v>
      </c>
      <c r="E20" s="40">
        <f t="shared" si="3"/>
        <v>0</v>
      </c>
      <c r="F20" s="40">
        <f t="shared" si="3"/>
        <v>139.3</v>
      </c>
      <c r="G20" s="40">
        <f t="shared" si="3"/>
        <v>1532.3</v>
      </c>
      <c r="H20" s="40">
        <f t="shared" si="3"/>
        <v>1532.3</v>
      </c>
      <c r="I20" s="40">
        <f t="shared" si="3"/>
        <v>1532.3</v>
      </c>
      <c r="J20" s="40">
        <f t="shared" si="3"/>
        <v>1532.3</v>
      </c>
      <c r="K20" s="46"/>
    </row>
    <row r="21" spans="1:11" ht="103.5">
      <c r="A21" s="30" t="s">
        <v>91</v>
      </c>
      <c r="B21" s="25" t="s">
        <v>23</v>
      </c>
      <c r="C21" s="40">
        <f>1237.2-57.4-240</f>
        <v>939.8</v>
      </c>
      <c r="D21" s="40">
        <f>1512.6-119.6</f>
        <v>1393</v>
      </c>
      <c r="E21" s="40">
        <v>0</v>
      </c>
      <c r="F21" s="40">
        <v>139.3</v>
      </c>
      <c r="G21" s="40">
        <f>1512.6-119.6+F21</f>
        <v>1532.3</v>
      </c>
      <c r="H21" s="40">
        <v>1532.3</v>
      </c>
      <c r="I21" s="40">
        <v>1532.3</v>
      </c>
      <c r="J21" s="40">
        <v>1532.3</v>
      </c>
      <c r="K21" s="48" t="s">
        <v>143</v>
      </c>
    </row>
    <row r="22" spans="1:11" ht="17.25">
      <c r="A22" s="30" t="s">
        <v>97</v>
      </c>
      <c r="B22" s="25" t="s">
        <v>23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6"/>
    </row>
    <row r="23" spans="1:11" ht="17.25">
      <c r="A23" s="30" t="s">
        <v>52</v>
      </c>
      <c r="B23" s="30" t="s">
        <v>32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6"/>
    </row>
    <row r="24" spans="1:11" ht="21" customHeight="1">
      <c r="A24" s="30" t="s">
        <v>93</v>
      </c>
      <c r="B24" s="25" t="s">
        <v>23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6"/>
    </row>
    <row r="25" spans="1:11" ht="17.25">
      <c r="A25" s="25" t="s">
        <v>53</v>
      </c>
      <c r="B25" s="30" t="s">
        <v>54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6"/>
    </row>
    <row r="26" spans="1:11" ht="17.25">
      <c r="A26" s="30" t="s">
        <v>55</v>
      </c>
      <c r="B26" s="30" t="s">
        <v>32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6"/>
    </row>
    <row r="27" spans="1:11" ht="86.25">
      <c r="A27" s="30" t="s">
        <v>56</v>
      </c>
      <c r="B27" s="25" t="s">
        <v>23</v>
      </c>
      <c r="C27" s="40">
        <f>4966.9+240-57.6</f>
        <v>5149.299999999999</v>
      </c>
      <c r="D27" s="40">
        <v>5254.1</v>
      </c>
      <c r="E27" s="40">
        <v>0</v>
      </c>
      <c r="F27" s="40">
        <v>525.4100000000001</v>
      </c>
      <c r="G27" s="40">
        <f>5254.1+F27</f>
        <v>5779.51</v>
      </c>
      <c r="H27" s="40">
        <v>5779.51</v>
      </c>
      <c r="I27" s="40">
        <v>5779.51</v>
      </c>
      <c r="J27" s="40">
        <v>5779.51</v>
      </c>
      <c r="K27" s="48" t="s">
        <v>137</v>
      </c>
    </row>
    <row r="28" spans="1:13" ht="34.5">
      <c r="A28" s="25" t="s">
        <v>92</v>
      </c>
      <c r="B28" s="25" t="s">
        <v>23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6"/>
      <c r="M28" s="49"/>
    </row>
    <row r="29" spans="1:11" ht="34.5">
      <c r="A29" s="30" t="s">
        <v>57</v>
      </c>
      <c r="B29" s="25" t="s">
        <v>23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6"/>
    </row>
    <row r="30" spans="1:11" ht="17.25">
      <c r="A30" s="30" t="s">
        <v>58</v>
      </c>
      <c r="B30" s="30" t="s">
        <v>59</v>
      </c>
      <c r="C30" s="40">
        <v>2</v>
      </c>
      <c r="D30" s="40">
        <v>2</v>
      </c>
      <c r="E30" s="40">
        <v>0</v>
      </c>
      <c r="F30" s="40">
        <v>0</v>
      </c>
      <c r="G30" s="40">
        <v>2</v>
      </c>
      <c r="H30" s="40">
        <v>2</v>
      </c>
      <c r="I30" s="40">
        <v>2</v>
      </c>
      <c r="J30" s="40">
        <v>2</v>
      </c>
      <c r="K30" s="46"/>
    </row>
    <row r="31" spans="1:11" ht="104.25" customHeight="1">
      <c r="A31" s="27" t="s">
        <v>94</v>
      </c>
      <c r="B31" s="25" t="s">
        <v>23</v>
      </c>
      <c r="C31" s="40">
        <v>2200.9</v>
      </c>
      <c r="D31" s="40">
        <v>2646</v>
      </c>
      <c r="E31" s="40">
        <v>0</v>
      </c>
      <c r="F31" s="40">
        <v>200</v>
      </c>
      <c r="G31" s="40">
        <f>2646+F31</f>
        <v>2846</v>
      </c>
      <c r="H31" s="40">
        <v>2846</v>
      </c>
      <c r="I31" s="40">
        <v>2846</v>
      </c>
      <c r="J31" s="40">
        <v>2846</v>
      </c>
      <c r="K31" s="48" t="s">
        <v>144</v>
      </c>
    </row>
    <row r="32" spans="1:11" ht="17.25">
      <c r="A32" s="27" t="s">
        <v>60</v>
      </c>
      <c r="B32" s="30" t="s">
        <v>89</v>
      </c>
      <c r="C32" s="40">
        <v>10</v>
      </c>
      <c r="D32" s="40">
        <v>8</v>
      </c>
      <c r="E32" s="40">
        <v>0</v>
      </c>
      <c r="F32" s="40">
        <v>0</v>
      </c>
      <c r="G32" s="40">
        <v>8</v>
      </c>
      <c r="H32" s="40">
        <v>8</v>
      </c>
      <c r="I32" s="40">
        <v>8</v>
      </c>
      <c r="J32" s="40">
        <v>8</v>
      </c>
      <c r="K32" s="46"/>
    </row>
    <row r="33" spans="1:11" ht="17.25">
      <c r="A33" s="30" t="s">
        <v>76</v>
      </c>
      <c r="B33" s="25" t="s">
        <v>23</v>
      </c>
      <c r="C33" s="40">
        <v>1485.5</v>
      </c>
      <c r="D33" s="40">
        <v>1617</v>
      </c>
      <c r="E33" s="40">
        <v>0</v>
      </c>
      <c r="F33" s="40">
        <v>0</v>
      </c>
      <c r="G33" s="40">
        <v>1617</v>
      </c>
      <c r="H33" s="40">
        <v>1617</v>
      </c>
      <c r="I33" s="40">
        <v>1617</v>
      </c>
      <c r="J33" s="40">
        <v>1617</v>
      </c>
      <c r="K33" s="46"/>
    </row>
    <row r="34" spans="1:11" ht="34.5">
      <c r="A34" s="85" t="s">
        <v>112</v>
      </c>
      <c r="B34" s="25" t="s">
        <v>23</v>
      </c>
      <c r="C34" s="40">
        <f aca="true" t="shared" si="4" ref="C34:J34">C35+C46+C47+C48</f>
        <v>5867.4</v>
      </c>
      <c r="D34" s="40">
        <f t="shared" si="4"/>
        <v>5880</v>
      </c>
      <c r="E34" s="40">
        <f t="shared" si="4"/>
        <v>0</v>
      </c>
      <c r="F34" s="40">
        <f t="shared" si="4"/>
        <v>60</v>
      </c>
      <c r="G34" s="40">
        <f t="shared" si="4"/>
        <v>5940</v>
      </c>
      <c r="H34" s="40">
        <f t="shared" si="4"/>
        <v>5940</v>
      </c>
      <c r="I34" s="40">
        <f t="shared" si="4"/>
        <v>5940</v>
      </c>
      <c r="J34" s="40">
        <f t="shared" si="4"/>
        <v>5940</v>
      </c>
      <c r="K34" s="46"/>
    </row>
    <row r="35" spans="1:11" ht="17.25">
      <c r="A35" s="30" t="s">
        <v>79</v>
      </c>
      <c r="B35" s="25" t="s">
        <v>23</v>
      </c>
      <c r="C35" s="40">
        <f aca="true" t="shared" si="5" ref="C35:J35">+C37+C40++C43+C45</f>
        <v>3702.8</v>
      </c>
      <c r="D35" s="40">
        <f t="shared" si="5"/>
        <v>3500</v>
      </c>
      <c r="E35" s="40">
        <f t="shared" si="5"/>
        <v>0</v>
      </c>
      <c r="F35" s="40">
        <f t="shared" si="5"/>
        <v>0</v>
      </c>
      <c r="G35" s="40">
        <f t="shared" si="5"/>
        <v>3500</v>
      </c>
      <c r="H35" s="40">
        <f t="shared" si="5"/>
        <v>3500</v>
      </c>
      <c r="I35" s="40">
        <f t="shared" si="5"/>
        <v>3500</v>
      </c>
      <c r="J35" s="40">
        <f t="shared" si="5"/>
        <v>3500</v>
      </c>
      <c r="K35" s="46"/>
    </row>
    <row r="36" spans="1:11" ht="34.5">
      <c r="A36" s="25" t="s">
        <v>61</v>
      </c>
      <c r="B36" s="30" t="s">
        <v>20</v>
      </c>
      <c r="C36" s="40">
        <v>1</v>
      </c>
      <c r="D36" s="40">
        <v>1</v>
      </c>
      <c r="E36" s="40">
        <v>0</v>
      </c>
      <c r="F36" s="40">
        <v>0</v>
      </c>
      <c r="G36" s="40">
        <v>1</v>
      </c>
      <c r="H36" s="40">
        <v>1</v>
      </c>
      <c r="I36" s="40">
        <v>1</v>
      </c>
      <c r="J36" s="40">
        <v>1</v>
      </c>
      <c r="K36" s="46"/>
    </row>
    <row r="37" spans="1:11" ht="29.25" customHeight="1">
      <c r="A37" s="25" t="s">
        <v>62</v>
      </c>
      <c r="B37" s="25" t="s">
        <v>23</v>
      </c>
      <c r="C37" s="40">
        <v>1131.2</v>
      </c>
      <c r="D37" s="40">
        <v>1130</v>
      </c>
      <c r="E37" s="40">
        <v>0</v>
      </c>
      <c r="F37" s="40">
        <v>0</v>
      </c>
      <c r="G37" s="40">
        <v>1130</v>
      </c>
      <c r="H37" s="40">
        <v>1130</v>
      </c>
      <c r="I37" s="40">
        <v>1130</v>
      </c>
      <c r="J37" s="40">
        <v>1130</v>
      </c>
      <c r="K37" s="46"/>
    </row>
    <row r="38" spans="1:11" ht="34.5">
      <c r="A38" s="30" t="s">
        <v>63</v>
      </c>
      <c r="B38" s="30" t="s">
        <v>20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6"/>
    </row>
    <row r="39" spans="1:11" ht="18.75" customHeight="1">
      <c r="A39" s="27" t="s">
        <v>64</v>
      </c>
      <c r="B39" s="30" t="s">
        <v>65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6"/>
    </row>
    <row r="40" spans="1:11" ht="32.25" customHeight="1">
      <c r="A40" s="27" t="s">
        <v>66</v>
      </c>
      <c r="B40" s="25" t="s">
        <v>23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6"/>
    </row>
    <row r="41" spans="1:11" ht="57.75" customHeight="1">
      <c r="A41" s="27" t="s">
        <v>67</v>
      </c>
      <c r="B41" s="30" t="s">
        <v>20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6"/>
    </row>
    <row r="42" spans="1:11" ht="28.5" customHeight="1">
      <c r="A42" s="27" t="s">
        <v>68</v>
      </c>
      <c r="B42" s="30" t="s">
        <v>69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6"/>
    </row>
    <row r="43" spans="1:11" ht="34.5">
      <c r="A43" s="27" t="s">
        <v>70</v>
      </c>
      <c r="B43" s="25" t="s">
        <v>23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6"/>
    </row>
    <row r="44" spans="1:11" ht="34.5">
      <c r="A44" s="30" t="s">
        <v>71</v>
      </c>
      <c r="B44" s="30" t="s">
        <v>20</v>
      </c>
      <c r="C44" s="40">
        <v>1</v>
      </c>
      <c r="D44" s="40">
        <v>1</v>
      </c>
      <c r="E44" s="40">
        <v>0</v>
      </c>
      <c r="F44" s="40">
        <v>0</v>
      </c>
      <c r="G44" s="40">
        <v>1</v>
      </c>
      <c r="H44" s="40">
        <v>1</v>
      </c>
      <c r="I44" s="40">
        <v>1</v>
      </c>
      <c r="J44" s="40">
        <v>1</v>
      </c>
      <c r="K44" s="46"/>
    </row>
    <row r="45" spans="1:11" ht="17.25">
      <c r="A45" s="27" t="s">
        <v>72</v>
      </c>
      <c r="B45" s="25" t="s">
        <v>23</v>
      </c>
      <c r="C45" s="40">
        <v>2571.6</v>
      </c>
      <c r="D45" s="40">
        <f>3500-1130</f>
        <v>2370</v>
      </c>
      <c r="E45" s="40">
        <v>0</v>
      </c>
      <c r="F45" s="40">
        <v>0</v>
      </c>
      <c r="G45" s="40">
        <f>3500-1130</f>
        <v>2370</v>
      </c>
      <c r="H45" s="40">
        <v>2370</v>
      </c>
      <c r="I45" s="40">
        <v>2370</v>
      </c>
      <c r="J45" s="40">
        <v>2370</v>
      </c>
      <c r="K45" s="46"/>
    </row>
    <row r="46" spans="1:11" ht="34.5">
      <c r="A46" s="30" t="s">
        <v>80</v>
      </c>
      <c r="B46" s="25" t="s">
        <v>23</v>
      </c>
      <c r="C46" s="51">
        <f>319.2+51.9</f>
        <v>371.09999999999997</v>
      </c>
      <c r="D46" s="51">
        <v>400</v>
      </c>
      <c r="E46" s="40">
        <v>0</v>
      </c>
      <c r="F46" s="40">
        <v>0</v>
      </c>
      <c r="G46" s="51">
        <v>400</v>
      </c>
      <c r="H46" s="51">
        <v>400</v>
      </c>
      <c r="I46" s="51">
        <v>400</v>
      </c>
      <c r="J46" s="51">
        <v>400</v>
      </c>
      <c r="K46" s="46"/>
    </row>
    <row r="47" spans="1:11" ht="27.75" customHeight="1">
      <c r="A47" s="30" t="s">
        <v>81</v>
      </c>
      <c r="B47" s="25" t="s">
        <v>23</v>
      </c>
      <c r="C47" s="40">
        <f>652.6+975.9</f>
        <v>1628.5</v>
      </c>
      <c r="D47" s="40">
        <v>1800</v>
      </c>
      <c r="E47" s="40">
        <v>0</v>
      </c>
      <c r="F47" s="40">
        <v>0</v>
      </c>
      <c r="G47" s="40">
        <v>1800</v>
      </c>
      <c r="H47" s="40">
        <v>1800</v>
      </c>
      <c r="I47" s="40">
        <v>1800</v>
      </c>
      <c r="J47" s="40">
        <v>1800</v>
      </c>
      <c r="K47" s="46"/>
    </row>
    <row r="48" spans="1:11" ht="118.5" customHeight="1">
      <c r="A48" s="30" t="s">
        <v>95</v>
      </c>
      <c r="B48" s="25" t="s">
        <v>23</v>
      </c>
      <c r="C48" s="40">
        <v>165</v>
      </c>
      <c r="D48" s="40">
        <v>180</v>
      </c>
      <c r="E48" s="40">
        <v>0</v>
      </c>
      <c r="F48" s="40">
        <v>60</v>
      </c>
      <c r="G48" s="40">
        <f>180+F48</f>
        <v>240</v>
      </c>
      <c r="H48" s="40">
        <v>240</v>
      </c>
      <c r="I48" s="40">
        <v>240</v>
      </c>
      <c r="J48" s="40">
        <v>240</v>
      </c>
      <c r="K48" s="48" t="s">
        <v>145</v>
      </c>
    </row>
    <row r="49" spans="1:11" ht="34.5" customHeight="1">
      <c r="A49" s="30" t="s">
        <v>82</v>
      </c>
      <c r="B49" s="25" t="s">
        <v>23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6"/>
    </row>
    <row r="50" spans="1:11" ht="27" customHeight="1">
      <c r="A50" s="30" t="s">
        <v>83</v>
      </c>
      <c r="B50" s="25" t="s">
        <v>23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6"/>
    </row>
    <row r="51" spans="1:11" ht="34.5">
      <c r="A51" s="30" t="s">
        <v>84</v>
      </c>
      <c r="B51" s="25" t="s">
        <v>23</v>
      </c>
      <c r="C51" s="40">
        <v>0</v>
      </c>
      <c r="D51" s="40">
        <v>0</v>
      </c>
      <c r="E51" s="40">
        <v>0</v>
      </c>
      <c r="F51" s="40">
        <v>0</v>
      </c>
      <c r="G51" s="40">
        <v>900</v>
      </c>
      <c r="H51" s="40">
        <v>900</v>
      </c>
      <c r="I51" s="40">
        <v>900</v>
      </c>
      <c r="J51" s="40">
        <v>900</v>
      </c>
      <c r="K51" s="46"/>
    </row>
    <row r="52" spans="1:11" ht="17.25" hidden="1">
      <c r="A52" s="30"/>
      <c r="B52" s="25"/>
      <c r="C52" s="40"/>
      <c r="D52" s="40"/>
      <c r="E52" s="40"/>
      <c r="F52" s="40"/>
      <c r="G52" s="40"/>
      <c r="H52" s="40"/>
      <c r="I52" s="40"/>
      <c r="J52" s="40"/>
      <c r="K52" s="46"/>
    </row>
    <row r="53" spans="1:11" ht="118.5" customHeight="1">
      <c r="A53" s="30" t="s">
        <v>85</v>
      </c>
      <c r="B53" s="25" t="s">
        <v>23</v>
      </c>
      <c r="C53" s="40">
        <f>4.8+103+24+30+49099.7-53-2000</f>
        <v>47208.5</v>
      </c>
      <c r="D53" s="40">
        <f>51278.3-460.4+153</f>
        <v>50970.9</v>
      </c>
      <c r="E53" s="40">
        <v>0</v>
      </c>
      <c r="F53" s="40">
        <v>5094.09</v>
      </c>
      <c r="G53" s="40">
        <f>51278.3-460.4+153+F53</f>
        <v>56064.990000000005</v>
      </c>
      <c r="H53" s="40">
        <v>56064.990000000005</v>
      </c>
      <c r="I53" s="40">
        <v>56064.990000000005</v>
      </c>
      <c r="J53" s="40">
        <v>56064.990000000005</v>
      </c>
      <c r="K53" s="48" t="s">
        <v>146</v>
      </c>
    </row>
    <row r="54" spans="1:11" ht="41.25" customHeight="1">
      <c r="A54" s="30" t="s">
        <v>78</v>
      </c>
      <c r="B54" s="25" t="s">
        <v>23</v>
      </c>
      <c r="C54" s="40">
        <f aca="true" t="shared" si="6" ref="C54:J54">SUM(C55:C57)</f>
        <v>0</v>
      </c>
      <c r="D54" s="40">
        <f t="shared" si="6"/>
        <v>900</v>
      </c>
      <c r="E54" s="40">
        <f t="shared" si="6"/>
        <v>0</v>
      </c>
      <c r="F54" s="40">
        <f t="shared" si="6"/>
        <v>0</v>
      </c>
      <c r="G54" s="40">
        <f t="shared" si="6"/>
        <v>0</v>
      </c>
      <c r="H54" s="40">
        <f t="shared" si="6"/>
        <v>0</v>
      </c>
      <c r="I54" s="40">
        <f t="shared" si="6"/>
        <v>0</v>
      </c>
      <c r="J54" s="40">
        <f t="shared" si="6"/>
        <v>0</v>
      </c>
      <c r="K54" s="46"/>
    </row>
    <row r="55" spans="1:11" ht="17.25">
      <c r="A55" s="30" t="s">
        <v>86</v>
      </c>
      <c r="B55" s="25" t="s">
        <v>23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6"/>
    </row>
    <row r="56" spans="1:11" ht="17.25">
      <c r="A56" s="30" t="s">
        <v>87</v>
      </c>
      <c r="B56" s="25" t="s">
        <v>23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6"/>
    </row>
    <row r="57" spans="1:11" ht="17.25">
      <c r="A57" s="30" t="s">
        <v>88</v>
      </c>
      <c r="B57" s="25" t="s">
        <v>23</v>
      </c>
      <c r="C57" s="40">
        <v>0</v>
      </c>
      <c r="D57" s="40">
        <v>900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6"/>
    </row>
    <row r="58" spans="1:11" ht="17.25">
      <c r="A58" s="27" t="s">
        <v>73</v>
      </c>
      <c r="B58" s="25" t="s">
        <v>23</v>
      </c>
      <c r="C58" s="52">
        <f>+C59</f>
        <v>28209.9</v>
      </c>
      <c r="D58" s="52">
        <f>+D59</f>
        <v>29544</v>
      </c>
      <c r="E58" s="52">
        <f>+E59</f>
        <v>0</v>
      </c>
      <c r="F58" s="52">
        <f>+F59</f>
        <v>0</v>
      </c>
      <c r="G58" s="52">
        <f>+G59</f>
        <v>29544</v>
      </c>
      <c r="H58" s="52">
        <f>SUM(H59:H61)</f>
        <v>29544</v>
      </c>
      <c r="I58" s="52">
        <f>SUM(I59:I61)</f>
        <v>29544</v>
      </c>
      <c r="J58" s="52">
        <f>SUM(J59:J61)</f>
        <v>29544</v>
      </c>
      <c r="K58" s="46"/>
    </row>
    <row r="59" spans="1:11" ht="17.25">
      <c r="A59" s="27" t="s">
        <v>113</v>
      </c>
      <c r="B59" s="25" t="s">
        <v>23</v>
      </c>
      <c r="C59" s="52">
        <v>28209.9</v>
      </c>
      <c r="D59" s="52">
        <v>29544</v>
      </c>
      <c r="E59" s="40">
        <v>0</v>
      </c>
      <c r="F59" s="40">
        <v>0</v>
      </c>
      <c r="G59" s="52">
        <v>29544</v>
      </c>
      <c r="H59" s="52">
        <v>29544</v>
      </c>
      <c r="I59" s="52">
        <v>29544</v>
      </c>
      <c r="J59" s="52">
        <v>29544</v>
      </c>
      <c r="K59" s="46"/>
    </row>
    <row r="60" spans="1:11" ht="17.25" hidden="1">
      <c r="A60" s="31"/>
      <c r="B60" s="25" t="s">
        <v>23</v>
      </c>
      <c r="C60" s="42"/>
      <c r="D60" s="42"/>
      <c r="E60" s="42"/>
      <c r="F60" s="78"/>
      <c r="G60" s="42"/>
      <c r="H60" s="42"/>
      <c r="I60" s="42"/>
      <c r="J60" s="42"/>
      <c r="K60" s="46"/>
    </row>
    <row r="61" spans="1:11" ht="17.25" hidden="1">
      <c r="A61" s="31"/>
      <c r="B61" s="25" t="s">
        <v>23</v>
      </c>
      <c r="C61" s="42"/>
      <c r="D61" s="42"/>
      <c r="E61" s="42"/>
      <c r="F61" s="42"/>
      <c r="G61" s="42"/>
      <c r="H61" s="42"/>
      <c r="I61" s="42"/>
      <c r="J61" s="42"/>
      <c r="K61" s="46"/>
    </row>
    <row r="62" spans="1:7" ht="17.25">
      <c r="A62" s="32"/>
      <c r="B62" s="33"/>
      <c r="C62" s="34"/>
      <c r="D62" s="34"/>
      <c r="E62" s="34"/>
      <c r="F62" s="34"/>
      <c r="G62" s="34"/>
    </row>
    <row r="63" spans="1:7" ht="12.75" customHeight="1">
      <c r="A63" s="35"/>
      <c r="B63" s="36"/>
      <c r="C63" s="37"/>
      <c r="D63" s="37"/>
      <c r="E63" s="37"/>
      <c r="F63" s="36"/>
      <c r="G63" s="36"/>
    </row>
    <row r="64" spans="1:7" ht="17.25">
      <c r="A64" s="36"/>
      <c r="B64" s="37" t="s">
        <v>0</v>
      </c>
      <c r="C64" s="37"/>
      <c r="D64" s="36"/>
      <c r="E64" s="36"/>
      <c r="F64" s="38"/>
      <c r="G64" s="36"/>
    </row>
    <row r="65" ht="17.25" hidden="1">
      <c r="A65" s="19" t="s">
        <v>29</v>
      </c>
    </row>
    <row r="66" spans="1:5" ht="21" customHeight="1" hidden="1">
      <c r="A66" s="19" t="s">
        <v>101</v>
      </c>
      <c r="E66" s="49"/>
    </row>
    <row r="67" ht="17.25" hidden="1"/>
    <row r="68" ht="17.25" hidden="1"/>
    <row r="69" spans="3:7" ht="17.25">
      <c r="C69" s="49"/>
      <c r="D69" s="49"/>
      <c r="E69" s="49"/>
      <c r="G69" s="49"/>
    </row>
    <row r="70" spans="3:8" ht="17.25">
      <c r="C70" s="49"/>
      <c r="D70" s="49"/>
      <c r="E70" s="49"/>
      <c r="F70" s="49"/>
      <c r="G70" s="49"/>
      <c r="H70" s="49"/>
    </row>
    <row r="71" spans="3:5" ht="17.25">
      <c r="C71" s="49"/>
      <c r="D71" s="49"/>
      <c r="E71" s="49"/>
    </row>
  </sheetData>
  <sheetProtection/>
  <mergeCells count="9">
    <mergeCell ref="E11:F11"/>
    <mergeCell ref="C6:H7"/>
    <mergeCell ref="B8:H8"/>
    <mergeCell ref="B9:H9"/>
    <mergeCell ref="A2:K2"/>
    <mergeCell ref="A1:K1"/>
    <mergeCell ref="A3:K3"/>
    <mergeCell ref="A5:A6"/>
    <mergeCell ref="C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471</dc:creator>
  <cp:keywords/>
  <dc:description/>
  <cp:lastModifiedBy>Zara Margaryan</cp:lastModifiedBy>
  <cp:lastPrinted>2022-02-21T12:30:43Z</cp:lastPrinted>
  <dcterms:created xsi:type="dcterms:W3CDTF">2002-06-10T17:13:46Z</dcterms:created>
  <dcterms:modified xsi:type="dcterms:W3CDTF">2022-03-22T12:29:27Z</dcterms:modified>
  <cp:category/>
  <cp:version/>
  <cp:contentType/>
  <cp:contentStatus/>
</cp:coreProperties>
</file>