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594" activeTab="0"/>
  </bookViews>
  <sheets>
    <sheet name="հայտ" sheetId="1" r:id="rId1"/>
    <sheet name="հրատարակչ. ցանց" sheetId="2" r:id="rId2"/>
    <sheet name="հաշվարկ-կապ" sheetId="3" r:id="rId3"/>
    <sheet name="հաշվարկ գործուղում" sheetId="4" r:id="rId4"/>
    <sheet name="հաշվարկ-ավտոմեքենա" sheetId="5" r:id="rId5"/>
    <sheet name="հաշվարկ-էլեկտրաէներգիա" sheetId="6" r:id="rId6"/>
    <sheet name="հաշվարկ ջեռուցում" sheetId="7" r:id="rId7"/>
    <sheet name="հաշվարկ-ջուր" sheetId="8" r:id="rId8"/>
    <sheet name="Այլ ծառայություններ" sheetId="9" r:id="rId9"/>
    <sheet name="հաշվարկ-ոչ ֆինանսական" sheetId="10" r:id="rId10"/>
    <sheet name="taracq" sheetId="11" r:id="rId11"/>
  </sheets>
  <definedNames>
    <definedName name="_xlnm._FilterDatabase" localSheetId="8" hidden="1">'Այլ ծառայություններ'!$A$15:$M$187</definedName>
    <definedName name="_xlnm.Print_Area" localSheetId="0">'հայտ'!$A$1:$U$662</definedName>
    <definedName name="_xlnm.Print_Area" localSheetId="5">'հաշվարկ-էլեկտրաէներգիա'!$A$1:$N$31</definedName>
    <definedName name="_xlnm.Print_Area" localSheetId="2">'հաշվարկ-կապ'!$A$1:$AN$23</definedName>
    <definedName name="_xlnm.Print_Area" localSheetId="9">'հաշվարկ-ոչ ֆինանսական'!$A$1:$L$38</definedName>
    <definedName name="_xlnm.Print_Titles" localSheetId="0">'հայտ'!$17:$21</definedName>
  </definedNames>
  <calcPr fullCalcOnLoad="1"/>
</workbook>
</file>

<file path=xl/sharedStrings.xml><?xml version="1.0" encoding="utf-8"?>
<sst xmlns="http://schemas.openxmlformats.org/spreadsheetml/2006/main" count="1560" uniqueCount="647">
  <si>
    <t>Քանակը  (հատ)</t>
  </si>
  <si>
    <t>Տարեկան ծախսը (կվտ.ժ)</t>
  </si>
  <si>
    <t xml:space="preserve"> Էլեկտրասարքեր /համակարգիչներ, վերելակներ, ներքին հեռախոսակայաններ, արտաքին լուսավորություն և այլն/</t>
  </si>
  <si>
    <t>համակարգիչներ</t>
  </si>
  <si>
    <t>Լուսավորության  հետ կապված ծախսեր</t>
  </si>
  <si>
    <t xml:space="preserve"> Էլեկտրական ջեռուցիչներ /սալիկներ/</t>
  </si>
  <si>
    <t>Մեկ միավորի գինը  (դրամով)</t>
  </si>
  <si>
    <t xml:space="preserve"> Ընթացիկ դրամաշնորհներ միջազգային կազմակերպություններին  </t>
  </si>
  <si>
    <t xml:space="preserve"> միջքաղաքայն խոսակցությունների վճար</t>
  </si>
  <si>
    <t xml:space="preserve">  այլ</t>
  </si>
  <si>
    <t xml:space="preserve">  փոստային և սուրհանդակային վճարներ</t>
  </si>
  <si>
    <t>ՍՈՑԻԱԼԱԿԱՆ ՆՊԱՍՏՆԵՐ ԵՎ ԿԵՆՍԱԹՈՇԱԿՆԵՐ</t>
  </si>
  <si>
    <t>II. ՈՉ ՖԻՆԱՆՍԱԿԱՆ ԱԿՏԻՎՆԵՐԻ ԳԾՈՎ ԾԱԽՍԵՐ (ԿԱՊԻՏԱԼ ԾԱԽՍԵՐ), այդ թվում</t>
  </si>
  <si>
    <t>Գրասենյակային նյութեր և հագուստ, այդ թվում</t>
  </si>
  <si>
    <t>գրասենյակային պիտույքներ</t>
  </si>
  <si>
    <t>հագուստ և համազգեստ</t>
  </si>
  <si>
    <t xml:space="preserve"> ջեռուցման   ծառայություններ, այդ թվում</t>
  </si>
  <si>
    <t>Հարկեր, պարտադիր վճարներ, տույժեր, այդ թվում</t>
  </si>
  <si>
    <t>Բ. ԸՆԴԱՄԵՆԸ ԾԱԽՍԵՐ                     ( I+II)</t>
  </si>
  <si>
    <t xml:space="preserve"> Սուբսիդիաներ ոչ ֆինանսական պետական կազմակերպություններին</t>
  </si>
  <si>
    <t xml:space="preserve"> Սուբսիդիաներ ոչ  պետական ոչ ֆինանսական կազմակերպություններին</t>
  </si>
  <si>
    <t>ԾԱՌԱՅՈՒԹՅՈՒՆՆԵՐԻ ԵՎ ԱՊՐԱՆՔՆԵՐԻ ՁԵՌՔԲԵՐՈՒՄ</t>
  </si>
  <si>
    <t>Շարունակական ծախսեր, այդ թվում</t>
  </si>
  <si>
    <t>Պայմանագրային ծառայությունների ձեռքբերում, այդ թվում</t>
  </si>
  <si>
    <t>Ընդհանուր բնույթի այլ ծառայություններ,այդ թվում</t>
  </si>
  <si>
    <t>Ընթացիկ նորոգում և պահպանում /ծառայություններ և նյութեր/</t>
  </si>
  <si>
    <t>Նյութեր /ապրանքներ/, այդ թվում</t>
  </si>
  <si>
    <t xml:space="preserve"> Այլ ընթացիկ դրամաշնորհներ</t>
  </si>
  <si>
    <t xml:space="preserve"> Ապահովագրական ծախսեր</t>
  </si>
  <si>
    <t xml:space="preserve"> Գույքի և սարքավորումների վարձակալություն</t>
  </si>
  <si>
    <t xml:space="preserve"> Վարչական ծառայություններ</t>
  </si>
  <si>
    <t xml:space="preserve"> Աշխատակազմի մասնագիտական զարգացման ծառայություններ</t>
  </si>
  <si>
    <t xml:space="preserve"> Տեղեկատվական ծառայություններ</t>
  </si>
  <si>
    <t xml:space="preserve"> Կառավարչական ծառայությունենր</t>
  </si>
  <si>
    <t xml:space="preserve"> Կենցաղային և հանրային սննդի ծառայություններ</t>
  </si>
  <si>
    <t xml:space="preserve"> Ներկայացուցչական ծախսեր</t>
  </si>
  <si>
    <t>տրանսպորտային միջոցների քանակը</t>
  </si>
  <si>
    <t>Ընթացիկ սուբվենցիաներ համայնքներին</t>
  </si>
  <si>
    <t>այդ թվում`</t>
  </si>
  <si>
    <t>ՀԱՇՎԱՐԿ N 1</t>
  </si>
  <si>
    <t xml:space="preserve"> Կապի ծառայություններ, այդ թվում՝</t>
  </si>
  <si>
    <t>ներքին գործուղումներ</t>
  </si>
  <si>
    <t xml:space="preserve"> արտասահմանյան գործուղումներ</t>
  </si>
  <si>
    <t>ներքին գործուղումների քանակը</t>
  </si>
  <si>
    <t xml:space="preserve"> Ընթացիկ դրամաշնորհներ պետական և համայնքային ոչ առևտրային կազմակերպություններին  </t>
  </si>
  <si>
    <t xml:space="preserve"> Ընթացիկ դրամաշնորհներ պետական և համայնքային  առևտրային կազմակերպություններին  </t>
  </si>
  <si>
    <t xml:space="preserve"> Կապիտալ դրամաշնորհներ պետական և համայնքային ոչ առևտրային կազմակերպություններին  </t>
  </si>
  <si>
    <t xml:space="preserve"> Կապիտալ դրամաշնորհներ պետական և համայնքային  առևտրային կազմակերպություններին  </t>
  </si>
  <si>
    <t>Այլ կապիտալ դրամաշնորհներ</t>
  </si>
  <si>
    <t xml:space="preserve">հազ. դրամ </t>
  </si>
  <si>
    <t>Գիշերավարձ</t>
  </si>
  <si>
    <t>Գործուղման վայրեր</t>
  </si>
  <si>
    <t>Գործուղման մեկնողների թիվը</t>
  </si>
  <si>
    <t>Ընդամենը ծախսեր</t>
  </si>
  <si>
    <t>Գործուղման տևողությունը</t>
  </si>
  <si>
    <t>Օրապահիկ</t>
  </si>
  <si>
    <t>Վճարը 1 օրվա համար</t>
  </si>
  <si>
    <t>Ճանապարհածախսը  1 անձի համար մեկ ուղղությամբ</t>
  </si>
  <si>
    <t>Թողարկման տարեթիվը</t>
  </si>
  <si>
    <t xml:space="preserve">միջքաղաքային  ելից ամսական հեռախոսային խոսակցություններ, այդ թվում` ֆաքսիմիլային  միջքաղաքային հաղորդագրություններ </t>
  </si>
  <si>
    <t xml:space="preserve">Փոստային կապի ծառայությունների տարեկան վճար </t>
  </si>
  <si>
    <t>(հազ. դրամ)</t>
  </si>
  <si>
    <t xml:space="preserve">Ում է սպասարկում /նշել զբաղեցրած պաշտոնը/ </t>
  </si>
  <si>
    <t xml:space="preserve">միջքաղաքային և դեպի բջջային ցանց ելից ամսական խոսակցություններ, այդ թվում` ֆաքսիմիլային  միջքաղաքային հաղորդագրություններ </t>
  </si>
  <si>
    <t>տարեկան (հազ. դրամ)</t>
  </si>
  <si>
    <t>ընդհամենը  տարեկան գումար (հազ. դրամ)</t>
  </si>
  <si>
    <t>Մեկ միավորի գինը կամ սակագինը (դրամով)</t>
  </si>
  <si>
    <t>Ընդհանուր գումարը            (հազ. դրամով)</t>
  </si>
  <si>
    <t xml:space="preserve"> Քանակը (ծավալը)</t>
  </si>
  <si>
    <t>Ընդամենը ծախսեր (հազ. դրամ)</t>
  </si>
  <si>
    <t>հունվար</t>
  </si>
  <si>
    <t>փետրվար</t>
  </si>
  <si>
    <t>մարտ</t>
  </si>
  <si>
    <t>ապրիլ</t>
  </si>
  <si>
    <t>մայիս</t>
  </si>
  <si>
    <t>հունիս</t>
  </si>
  <si>
    <t>օգոստոս</t>
  </si>
  <si>
    <t>սեպտեմբեր</t>
  </si>
  <si>
    <t>հոկտեմբեր</t>
  </si>
  <si>
    <t>դեկտեմբեր</t>
  </si>
  <si>
    <t>գումարը (հազ. դրամ)</t>
  </si>
  <si>
    <t>ծավալը (խոր. մ)</t>
  </si>
  <si>
    <t>Չափի միավորը</t>
  </si>
  <si>
    <t>Պետական կառավարման մարմնի անվանումը`_______________________________________________________________</t>
  </si>
  <si>
    <t>Բյուջետային ծախսերի գործառական դասակարգման բաժինների, խմբերի և դասերի, ֆինանսավորվող ծրագրերի և վերջիններս իրականացնող մարմինների անվանումները</t>
  </si>
  <si>
    <t>ԸՆԴԱՄԵՆԸ (հազար դրամներով)</t>
  </si>
  <si>
    <t>Երևան քաղաք</t>
  </si>
  <si>
    <t>ՀՀ Արարագա-ծոտնի մարզ</t>
  </si>
  <si>
    <t>ՀՀ Արարատի մարզ</t>
  </si>
  <si>
    <t>ՀՀ Արմավիրի մարզ</t>
  </si>
  <si>
    <t>ՀՀ Գեղարքունիքի մարզ</t>
  </si>
  <si>
    <t>ՀՀ Լոռու մարզ</t>
  </si>
  <si>
    <t>ՀՀ  Կոտայքի մարզ</t>
  </si>
  <si>
    <t>ՀՀ  Շիրակի մարզ</t>
  </si>
  <si>
    <t>ՀՀ Սյունիքի մարզ</t>
  </si>
  <si>
    <t>ՀՀ Վայոց Ձորի մարզ</t>
  </si>
  <si>
    <t>ՀՀ Տավուշի մարզ</t>
  </si>
  <si>
    <t>ԱՇԽԱՏԱՆՔԻ ՎԱՐՁԱՏՐՈՒԹՅՈՒՆ</t>
  </si>
  <si>
    <t>Կոմունալ ծառայություններ, այդ թվում</t>
  </si>
  <si>
    <t>Ջրամատակարարման և ջրահեռացման ծառայություններ</t>
  </si>
  <si>
    <t>Շենքերի պահպանման ծառայություններ</t>
  </si>
  <si>
    <t>Այլ կոմունալ ծառայություններ</t>
  </si>
  <si>
    <t>Համակարգչային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</si>
  <si>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</si>
  <si>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</si>
  <si>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Գյուղատնտեսական ապրանքներ</t>
  </si>
  <si>
    <t>Վերապատրաստման և ուսուցման նյութեր /աշխատողների զարգացման/</t>
  </si>
  <si>
    <t>Տրանսպորտային նյութեր</t>
  </si>
  <si>
    <t>Շրջակա միջավայրի պաշտպանության և գիտական նյութեր</t>
  </si>
  <si>
    <t>Առողջապահական և լաբորատոր նյութեր</t>
  </si>
  <si>
    <t>Կենցաղային և հանրային սննդի նյութեր</t>
  </si>
  <si>
    <t>Հատուկ նպատակային այլ նյութեր</t>
  </si>
  <si>
    <t>ՍՈՒԲՍԻԴԻԱՆԵՐ</t>
  </si>
  <si>
    <t>ԴՐԱՄԱՇՆՈՐՀՆԵՐ</t>
  </si>
  <si>
    <t>Կրթական, մշակութային և սպորտային նպաստներ բյուջեից</t>
  </si>
  <si>
    <t>Այլ նպաստներ բյուջեից</t>
  </si>
  <si>
    <t>ԱՅԼ ԾԱԽՍԵՐ</t>
  </si>
  <si>
    <t>Նվիրատվություններ այլ շահույթ չհետապնդող կազմակերպություններին</t>
  </si>
  <si>
    <t>Վարչական սարքավորումներ</t>
  </si>
  <si>
    <t>Այլ մեքենաներ և սարքավորումներ</t>
  </si>
  <si>
    <t>գործուղում</t>
  </si>
  <si>
    <t>արտասահմանյան գործուղումների քանակը</t>
  </si>
  <si>
    <t>մեքենա</t>
  </si>
  <si>
    <t xml:space="preserve">քաղաքային </t>
  </si>
  <si>
    <t xml:space="preserve"> ինտերնետ</t>
  </si>
  <si>
    <t>կապի միջոցների քանակը ըստ առանձին տեսակների այդ թվում՝</t>
  </si>
  <si>
    <t>կետ</t>
  </si>
  <si>
    <t>քաղաքային</t>
  </si>
  <si>
    <t>այլ</t>
  </si>
  <si>
    <t>կենտրոնացված  ջեռուցմամբ</t>
  </si>
  <si>
    <t>սեփական կաթսայատան միջոցով</t>
  </si>
  <si>
    <t xml:space="preserve"> վառարանների միջոցով </t>
  </si>
  <si>
    <t>վառարանների քանակը</t>
  </si>
  <si>
    <t>վառարան</t>
  </si>
  <si>
    <t>oգտագործվող ջրի չափաքանակը</t>
  </si>
  <si>
    <t xml:space="preserve">խոր. մ </t>
  </si>
  <si>
    <t>Էլ. ջեռուցիչների /սալիկների/ միջոցով</t>
  </si>
  <si>
    <t xml:space="preserve"> էլ. ջեռուցիչների /սալիկների/ թիվը</t>
  </si>
  <si>
    <t>ջեռուցիչ</t>
  </si>
  <si>
    <t>Էլեկտրաէներգիայի ծախսեր /առանց էլ. ջեռուցիչների/</t>
  </si>
  <si>
    <t>էլ.էներգիայի օգտագործ. չափաքանակը</t>
  </si>
  <si>
    <t>կվտ/ժամ</t>
  </si>
  <si>
    <t xml:space="preserve"> -էլ. սարքավորումների թիվը, այդ թվում</t>
  </si>
  <si>
    <t>սարքավորում</t>
  </si>
  <si>
    <t xml:space="preserve"> համակարգիչներ</t>
  </si>
  <si>
    <t>համակարգիչ</t>
  </si>
  <si>
    <t>Այլ ծախսեր, այդ թվում</t>
  </si>
  <si>
    <t>Կատարող՝</t>
  </si>
  <si>
    <t>/ անուն, ազգանուն, հեռախոս/</t>
  </si>
  <si>
    <t xml:space="preserve">ՏԵՂԵԿԱՆՔ I </t>
  </si>
  <si>
    <t>08.ՀԱՆԳԻՍՏ, ՄՇԱԿՈՒՅԹ ԵՎ ԿՐՈՆ</t>
  </si>
  <si>
    <t xml:space="preserve">Ա. ԸՆԴԱՄԵՆԸ ԵԿԱՄՈՒՏՆԵՐ </t>
  </si>
  <si>
    <t xml:space="preserve">            Սյուն. 2 </t>
  </si>
  <si>
    <t xml:space="preserve"> Հայտատուի անվանումը</t>
  </si>
  <si>
    <t>/ցանցային ցուցանիշներ/</t>
  </si>
  <si>
    <t xml:space="preserve">                Սյուն. 1 </t>
  </si>
  <si>
    <t>Կազմակերպությունների թիվը</t>
  </si>
  <si>
    <t>կազմա-կերպու-թյուն</t>
  </si>
  <si>
    <t>Ընդամենը հաստիքային միավորների թիվը</t>
  </si>
  <si>
    <t>դրամ</t>
  </si>
  <si>
    <t>02.Մշակութային  ծառայություններ</t>
  </si>
  <si>
    <t>միավոր</t>
  </si>
  <si>
    <t>Սյուն. 3</t>
  </si>
  <si>
    <t>Սյուն. 4</t>
  </si>
  <si>
    <t>Սյուն.5</t>
  </si>
  <si>
    <t>Մասնագետների հաստիքային միավորների թիվը</t>
  </si>
  <si>
    <t xml:space="preserve"> Մասնագետների տարեկան աշխատավարձի ֆոնդը</t>
  </si>
  <si>
    <t>Սյուն. 2</t>
  </si>
  <si>
    <t>04.Այլ մշակութային կազմակերպություններ</t>
  </si>
  <si>
    <t xml:space="preserve">  Ñ³Ù³Ó³ÛÝ ÏÇó ï»Õ»Ï³ÝùÇ:</t>
  </si>
  <si>
    <t>Ø»Ï ÙÇçáó³éÙ³Ý íñ³ Ï³ï³ñí³Í ÙÇçÇÝ Í³Ëë»ñÁ / ÁÝ¹Ñ³Ýáõñ Í³Ëë»ñÁ/ÙÇçáó³éáõÙÝ»ñÇ ù³Ý³ÏÇ/, ³Û¹ ÃíáõÙ</t>
  </si>
  <si>
    <t xml:space="preserve"> Ü»ñÏ³Û³óíáõÙ ¿ å»ï³Ï³Ý Ï³½Ù³Ï»ñåáõÃÛáõÝÝ»ñÇÝ /ÁÝÏ»ñáõÃÛáõÝÝ»ñÇÝ/ Ñ³ïÏ³óíáÕ ëáõµëÇ¹Ç³ÛÇ  Ñ³ßí³ñÏÁ </t>
  </si>
  <si>
    <t xml:space="preserve">                êÛáõÝ. 1 </t>
  </si>
  <si>
    <t>êÛáõÝ. 3</t>
  </si>
  <si>
    <t>Î³ï³ñáÕª</t>
  </si>
  <si>
    <t xml:space="preserve">                 </t>
  </si>
  <si>
    <t xml:space="preserve">                     </t>
  </si>
  <si>
    <t>/ ³ÝáõÝ, ³½·³ÝáõÝ, Ñ»é³Ëáë/</t>
  </si>
  <si>
    <t>êÛáõÝ. 4</t>
  </si>
  <si>
    <t>Ñ³½. ¹ñ³Ù</t>
  </si>
  <si>
    <t xml:space="preserve">    ²ð¸ÚàôÜøÜºðÆ ¶Ü²Ð²îØ²Ü òàôò²ÜÆÞÜºð</t>
  </si>
  <si>
    <t>²ð¸ÚàôÜ²ìºîàôÂÚ²Ü ¶Ü²Ð²îØ²Ü òàôò²ÜÆÞÜºð</t>
  </si>
  <si>
    <t xml:space="preserve">  Ù»Ï ³ßË³ïáÕÇ Ñ³ßí³ñÏáí Ï³ï³ñí³Í Í³Ëë»ñÁ /ÁÝ¹Ñ³Ýáõñ Í³Ëë»ñÁ/³ßË³ïáÕÝ»ñÇ  ù³Ý³ÏÇ /</t>
  </si>
  <si>
    <t>Ðºîºì²ÜøÜºðÆ ¶Ü²Ð²îØ²Ü òàôò²ÜÆÞÜºð</t>
  </si>
  <si>
    <t>Ñ³Ù»ñ·</t>
  </si>
  <si>
    <t xml:space="preserve"> ³ÛÉ</t>
  </si>
  <si>
    <t>ÙÇçáó³-éáõÙ</t>
  </si>
  <si>
    <t xml:space="preserve"> ³ÛÉ ÙÇçáó³éáõÙÝ»ñÇÝ</t>
  </si>
  <si>
    <t xml:space="preserve">                  êÛáõÝ. 2 </t>
  </si>
  <si>
    <t>»ñÏÇñ</t>
  </si>
  <si>
    <t xml:space="preserve">                   êÛáõÝ. 2 </t>
  </si>
  <si>
    <t xml:space="preserve">                    êÛáõÝ. 2 </t>
  </si>
  <si>
    <t xml:space="preserve">Î³½Ù³Ï»ñåáõÃÛáõÝÝ»ñÇ ¨ ³ÝÑ³ïÝ»ñÇ ÃÇíÁ , áñáÝó óáõó³µ»ñíáõÙ ¿ Ù»Ãá¹³Ï³Ý ¨ ·áñÍÝ³Ï³Ý û·ÝáõÃÛáõÝ, ³Û¹ ÃíáõÙ </t>
  </si>
  <si>
    <t>Ñ³Ýñ³å»ïáõÃÛ³Ý Ùß³ÏáõÛÃÇ µ³ÅÇÝÝ»ñ</t>
  </si>
  <si>
    <t>µ³ÅÇÝ</t>
  </si>
  <si>
    <t xml:space="preserve"> ³ÝÑ³ï ÅáÕ. ëï»ÕÍ³·áñÍáÕÝ»ñ</t>
  </si>
  <si>
    <t>³ÝÑ³ï</t>
  </si>
  <si>
    <t>²½·³ÛÇÝ  ³ñí»ëïÇÝ ÝíÇñí³Í Ï³½Ù³Ï»ñåíáÕ ÙÇçáó³éáõÙÝ»ñÇ ù³Ý³ÏÁ, ³Û¹ ÃíáõÙ</t>
  </si>
  <si>
    <t xml:space="preserve"> ÷³é³ïáÝÝ»ñ</t>
  </si>
  <si>
    <t>÷³é³-ïáÝ</t>
  </si>
  <si>
    <t xml:space="preserve"> Ñ³Ù»ñ·Ý»ñ</t>
  </si>
  <si>
    <t xml:space="preserve"> óáõó³Ñ³Ý¹»ëÝ»ñ</t>
  </si>
  <si>
    <t>óáõó³Ñ³Ý¹»ë</t>
  </si>
  <si>
    <t>³ÛÉ</t>
  </si>
  <si>
    <t xml:space="preserve"> ²½·³ÛÇÝ ³ñí»ëïÇÝ ÝíÇñí³Í ÙÇçáó³éáõÙÝ»ñÇÝ Ù³ëÝ³ÏóáÕ »ñÏñÝ»ñÇ ÃÇíÁ, ³Û¹ ÃíáõÙ,</t>
  </si>
  <si>
    <t xml:space="preserve"> ÷³é³ïáÝÝ»ñÇÝ</t>
  </si>
  <si>
    <t xml:space="preserve"> Ñ³Ù»ñ·Ý»ñÇÝ</t>
  </si>
  <si>
    <t xml:space="preserve"> óáõó³Ñ³Ý¹»ëÝ»ñÇÝ</t>
  </si>
  <si>
    <t xml:space="preserve"> ÷³é³ïáÝÇ</t>
  </si>
  <si>
    <t xml:space="preserve"> Ñ³Ù»ñ·Ç</t>
  </si>
  <si>
    <t xml:space="preserve"> óáõó³Ñ³Ý¹»ëÇ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</si>
  <si>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</si>
  <si>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պետական կազմակերպությունների /ընկերությունների/ եկամուտների և ծախսերի հաշվարկման </t>
  </si>
  <si>
    <t>Բաժին</t>
  </si>
  <si>
    <t>Խումբ</t>
  </si>
  <si>
    <t>Դաս</t>
  </si>
  <si>
    <t>այդ թվում</t>
  </si>
  <si>
    <t>չափի միավոր</t>
  </si>
  <si>
    <t xml:space="preserve">              Սյուն. 1 </t>
  </si>
  <si>
    <t xml:space="preserve">              Սյուն. 3 </t>
  </si>
  <si>
    <t xml:space="preserve">              Սյուն. 7 </t>
  </si>
  <si>
    <t xml:space="preserve">              Սյուն. 8 </t>
  </si>
  <si>
    <t>մարդ</t>
  </si>
  <si>
    <t>հազ. դրամ</t>
  </si>
  <si>
    <t>Մնացորդը տարվա սկզբին</t>
  </si>
  <si>
    <t>I.Հիմնական գործունեությունից, այդ թվում ըստ անվանումների</t>
  </si>
  <si>
    <t>II. Այլ մուտքեր, այդ թվում ըստ անվանումների</t>
  </si>
  <si>
    <t>հազ.   դրամ</t>
  </si>
  <si>
    <t>I. ԸՆԹԱՑԻԿ ԾԱԽՍԵՐ</t>
  </si>
  <si>
    <t xml:space="preserve">              Սյուն. 5 </t>
  </si>
  <si>
    <t xml:space="preserve">Հայտատուի  անվանումը </t>
  </si>
  <si>
    <t>Բաժանորդային վարձ</t>
  </si>
  <si>
    <t>Ընդամենը կապի ծառայությունների վճարներ (տարեկան)</t>
  </si>
  <si>
    <t>հ/հ</t>
  </si>
  <si>
    <t>x</t>
  </si>
  <si>
    <t>Ընդամենը</t>
  </si>
  <si>
    <t xml:space="preserve">              Սյուն. 9 </t>
  </si>
  <si>
    <t>ամփոփված ըստ  պաշտոնների</t>
  </si>
  <si>
    <t>հուլիս</t>
  </si>
  <si>
    <t>նոյեմբեր</t>
  </si>
  <si>
    <t xml:space="preserve"> ՈՉ ՖԻՆԱՆՍԱԿԱՆ ԱԿՏԻՎՆԵՐԻ ԳԾՈՎ ԾԱԽՍԵՐ, այդ թվում</t>
  </si>
  <si>
    <t>Վարչական  սարքավորումներ</t>
  </si>
  <si>
    <t>Աշխատողների թվաքանակը  տարվա  հաշվարկով /մարդ/</t>
  </si>
  <si>
    <t>Հաստիքային  յուրաքանչյուր  միավորի  համար  սահմանված ջրօգտագործման  նորման /լիտր/</t>
  </si>
  <si>
    <t>Տարեկան  ծավալը  հաստիքային բոլոր   միավորների  համար /խմ/</t>
  </si>
  <si>
    <t>Ջրմուղ-կոյուղուց օգտվելու  սակագինը /դրամ/</t>
  </si>
  <si>
    <t>օրական</t>
  </si>
  <si>
    <t>ամսական</t>
  </si>
  <si>
    <t>տարեկան</t>
  </si>
  <si>
    <t>Տարեկան  նորման  խմ-ով</t>
  </si>
  <si>
    <t xml:space="preserve">              Սյուն. 10 </t>
  </si>
  <si>
    <t xml:space="preserve">              Սյուն. 11 </t>
  </si>
  <si>
    <t xml:space="preserve"> Վարչական  անձնակազմի հաստիքային միավորների թիվը</t>
  </si>
  <si>
    <t xml:space="preserve"> Վարչական անձնակազմի տարեկան աշխատավարձի ֆոնդը</t>
  </si>
  <si>
    <t xml:space="preserve"> Սպասարկող անձնակազմի հաստիքային միավորների թիվը</t>
  </si>
  <si>
    <t xml:space="preserve"> Սպասարկող անձնակազմի տարեկան աշխատավարձի ֆոնդը</t>
  </si>
  <si>
    <t xml:space="preserve"> Վարչական անձնակազմի միջին ամսական աշխատավարձը</t>
  </si>
  <si>
    <t>Մասնագետների միջին ամսական աշխատավարձը</t>
  </si>
  <si>
    <t xml:space="preserve"> Սպասարկող անձնակազմի միջին ամսական աշխատավարձը</t>
  </si>
  <si>
    <t>հաստիք</t>
  </si>
  <si>
    <t xml:space="preserve">ՀԱՇՎԱՐԿ N 3 </t>
  </si>
  <si>
    <t xml:space="preserve">ՀԱՇՎԱՐԿ N 2 </t>
  </si>
  <si>
    <t xml:space="preserve">ՀԱՇՎԱՐԿ N 4 </t>
  </si>
  <si>
    <t xml:space="preserve">ՀԱՇՎԱՐԿ N 5 </t>
  </si>
  <si>
    <t xml:space="preserve">ՀԱՇՎԱՐԿ N 6 </t>
  </si>
  <si>
    <t>Ըստ առանձին կազմակերպությունների, այդ թվում</t>
  </si>
  <si>
    <t xml:space="preserve">ՀԱՇՎԱՐԿ N 7 </t>
  </si>
  <si>
    <t>ԸՆԴԱՄԵՆԸ ԾԱՌԱՅՈՒԹՅՈՒՆՆԵՐԻ ԵՎ ԱՊՐԱՆՔՆԵՐԻ ՁԵՌՔԲԵՐՈՒՄ</t>
  </si>
  <si>
    <t xml:space="preserve">ՀԱՇՎԱՐԿ N 8 </t>
  </si>
  <si>
    <t xml:space="preserve">   * Բազային բյուջեն իրենից ներկայացնում է բազային ճշտումների ենթարկված ընթացիկ տարվա բյուջեն:</t>
  </si>
  <si>
    <t xml:space="preserve">  Բազային ճշտումներ են համարվում`  ֆինանսավորման աղբյուրների փոփոխությունը, աշխատավարձի սպասվող փոփոխությունը, որոշակի ապրանքների /աշխատանքների,   ծառայությունների/ գների փոփոխությունը, ընթացիկ տարում սկսված ծրագրերի գծով ծախսերի` ըստ տարիների բաշխման փոփոխությունը, նպատակային ծրագրերի փոփոխությունը :</t>
  </si>
  <si>
    <t>Ընդամենը էլեկտրաէներգիայի ծախս               (հազ. դրամ)</t>
  </si>
  <si>
    <t>Ջրմուղ-կոյուղուց օգտվելու վարձի  վճարման  ընդհանուր ծախսը /հազ.դրամ/</t>
  </si>
  <si>
    <t>տարբերություն</t>
  </si>
  <si>
    <t xml:space="preserve">              Սյուն. 20 </t>
  </si>
  <si>
    <t>Ընդամենը  աշխատանքներ, ծառայություններ</t>
  </si>
  <si>
    <t xml:space="preserve">             Սյուն. 4 </t>
  </si>
  <si>
    <t xml:space="preserve">էներգետիկ ծառայություններ, այդ թվում </t>
  </si>
  <si>
    <t>Պարտադիր վճարներ</t>
  </si>
  <si>
    <t>Այլ հարկեր, այդ թվում</t>
  </si>
  <si>
    <t>Մասնագիտական ծառայություններ, այդ թվում</t>
  </si>
  <si>
    <t>Գործառնական և բանկային ծառայությունների ծախսեր</t>
  </si>
  <si>
    <t>Հաստիքային միավորների թիվը</t>
  </si>
  <si>
    <t>Մեկ ժամվա  ծախսը (կվտ.ժ)</t>
  </si>
  <si>
    <t>Ինտերնետի համար վճար</t>
  </si>
  <si>
    <t xml:space="preserve"> Էներգետիկ ծառյություններ, այդ թվում </t>
  </si>
  <si>
    <t xml:space="preserve">Տեղական ելից հեռախոսային խոսակցություններ </t>
  </si>
  <si>
    <t>Մեկ օրում աշխատաժամերի քանակը (ժամ)</t>
  </si>
  <si>
    <t>Տարեկան աշխատած օրերի թիվը (օր)</t>
  </si>
  <si>
    <t>ՀՀ պետական բյուջեից</t>
  </si>
  <si>
    <t>ԸՆԴԱՄԵՆԸ</t>
  </si>
  <si>
    <t>Ընդամենը ծախսեր            (հազ. դրամով)</t>
  </si>
  <si>
    <t xml:space="preserve">ՀՀ պետական բյուջեից հատկացվող միջոցների հաշվին /սուբսիդիա, դրամաշնորհ/  </t>
  </si>
  <si>
    <t>ՀՀ պետական բյուջեից հատկացվող միջոցների հաշվին</t>
  </si>
  <si>
    <t>Սյուն. 6</t>
  </si>
  <si>
    <t>Սյուն. 7</t>
  </si>
  <si>
    <t>Սյուն.8</t>
  </si>
  <si>
    <t>Ըստ բյուջետային ծախսերի տնտեսագիտական դասակարգման հոդվածների ձեռքբերվող ծառայությունների և ապրանքների անվանումները</t>
  </si>
  <si>
    <t>ավտոմեքենայի մակնիշը</t>
  </si>
  <si>
    <t>Օգտագործվող վառելիքի քանակը</t>
  </si>
  <si>
    <t>Մեկ միավորի գինը  / դրամ/</t>
  </si>
  <si>
    <t>Ընդամենը նյութեր /հազ. դրամ/</t>
  </si>
  <si>
    <t>ապահովագրական ծախսեր /հազ. դրամ/</t>
  </si>
  <si>
    <t>ավտոմեքենայի տեխնիկական զննում /հազ. դրամ/</t>
  </si>
  <si>
    <t>գույքահարկ /հազ. դրամ/</t>
  </si>
  <si>
    <t>Հաստիքացուցակով նախատեսված վարորդների</t>
  </si>
  <si>
    <t>Ընդամենը ծախսեր /հազ. դրամ/</t>
  </si>
  <si>
    <t>բենզին(լ)</t>
  </si>
  <si>
    <t>դիզել (լ)</t>
  </si>
  <si>
    <t>գազ (մ3)</t>
  </si>
  <si>
    <t>բենզին</t>
  </si>
  <si>
    <t>դիզել</t>
  </si>
  <si>
    <t>գազ</t>
  </si>
  <si>
    <t xml:space="preserve">տարեկան ֆոնդը /հազ. դրամ/ </t>
  </si>
  <si>
    <t>հաստիքները</t>
  </si>
  <si>
    <t xml:space="preserve"> ավտոմեքենայի ընթացիկ նորոգում  և պահպանում /հազ. դրամ/</t>
  </si>
  <si>
    <t>ավտոմեքենայի ընթացիկ նորոգում  և պահպանում /հազ. դրամ/</t>
  </si>
  <si>
    <t>Պարգևատրումներ, դրամական խրախուսումներ և հատուկ վճարներ</t>
  </si>
  <si>
    <t>Հաստիքացուցակում չընդգրկված պայմանագրային անձնակազմի թիվը, այդ թվում.</t>
  </si>
  <si>
    <t>Աշխատողների աշխատավարձեր և հավելավճարներ</t>
  </si>
  <si>
    <t>Այլ վարձատրություններ (հաստիքացուցակում չընդգրկված պայմանագրային անձնակազմի)</t>
  </si>
  <si>
    <t>հեռախոսագծերի քանակը</t>
  </si>
  <si>
    <t>աշխատողների թվաքանակը</t>
  </si>
  <si>
    <t xml:space="preserve">Ընդամենը, այդ թվում` </t>
  </si>
  <si>
    <t>հեռ. գծերի քանակը</t>
  </si>
  <si>
    <t xml:space="preserve"> րոպե (ամսական)</t>
  </si>
  <si>
    <t>դրամ (ամսական)</t>
  </si>
  <si>
    <t>ՀՀ 2020 թվականի բյուջետային ֆինանսավորման հայտով նախատեսված ծրագրերը` վարչատարածքային բաժանմամբ (ըստ մարզերի)</t>
  </si>
  <si>
    <t>Ծրագրի դասիչ</t>
  </si>
  <si>
    <t>Միջոցառման դասիչ</t>
  </si>
  <si>
    <t>փոփոխություններ բազային բյուջեում</t>
  </si>
  <si>
    <t>Սյուն.6 /'Սյ.4+ Սյ.5/</t>
  </si>
  <si>
    <t xml:space="preserve">Սյուն.12 </t>
  </si>
  <si>
    <t xml:space="preserve">            Սյուն.14 </t>
  </si>
  <si>
    <t xml:space="preserve">Սյուն.15 </t>
  </si>
  <si>
    <t>Սյուն.17 /'Սյ.14- Սյ.11/</t>
  </si>
  <si>
    <t>Սյուն.18 /'Սյ.15- Սյ.14/</t>
  </si>
  <si>
    <t>Սյուն.19 /'Սյ.16- Սյ.15/</t>
  </si>
  <si>
    <t>.</t>
  </si>
  <si>
    <t>Ճանապարհածախս              1 անձի համար մեկ ուղղությամբ</t>
  </si>
  <si>
    <t>այդ թվում`  ՀՀ պետական բյուջեից</t>
  </si>
  <si>
    <t xml:space="preserve">          վերաբերյալ /սուբսիդիա, դրամաշնորհ, ծառայություն/</t>
  </si>
  <si>
    <t>Սյուն.13 /'Սյ.13+ Սյ.14/</t>
  </si>
  <si>
    <t xml:space="preserve">              Սյուն.16 </t>
  </si>
  <si>
    <t xml:space="preserve">              Սյուն. 21 </t>
  </si>
  <si>
    <t>Լրացնել ըստ  տնտեսագիտական դասակարգման հոդվածների հաշվարկման համար հիմք հանդիսացող գործոնների (քանակ, գին և այլն) իրավական կամ այլ հիմնավորումները:</t>
  </si>
  <si>
    <t xml:space="preserve">Լրացնել սյուն.17-19-ում ներկայացված տարբերությունների  վերաբերյալ հիմնավորումները </t>
  </si>
  <si>
    <t>Ծառայությունների մատուցումից եկամուտներ</t>
  </si>
  <si>
    <t>ՀՀ պետական բյուջեից ստացվող դրամաշնորհներ</t>
  </si>
  <si>
    <t>Սարքավորումների սպասարկման ծախսեր</t>
  </si>
  <si>
    <t>Այլ ծառայություններ</t>
  </si>
  <si>
    <t xml:space="preserve"> </t>
  </si>
  <si>
    <t>Տնօրինություն</t>
  </si>
  <si>
    <t>Կառուցվածքային այլ ստորաբաժանումներ</t>
  </si>
  <si>
    <t>Ձեռնարկատիրական գործունեությունից</t>
  </si>
  <si>
    <t>Երևան- ՀՀ քաղաքներ</t>
  </si>
  <si>
    <t>ՀՀ քաղաքներ-Երևան</t>
  </si>
  <si>
    <t>Երևան-ԼՂՀ</t>
  </si>
  <si>
    <t>Ընդամենը ՀՀ</t>
  </si>
  <si>
    <t>Ընդամենը արտ.</t>
  </si>
  <si>
    <t>Ջեռուցման,հովացման,օդափոխության և օդորակման համակարգի շահագործում</t>
  </si>
  <si>
    <t>Այլ սարքավորումների շահագործում</t>
  </si>
  <si>
    <t>Հայաստանի ազգային արխիվ  կենտրոնական մասնաշենք</t>
  </si>
  <si>
    <t>Հայաստանի ազգային արխիվ  երկրորդ մասնաշենք</t>
  </si>
  <si>
    <t>Հայաստանի ազգային արխիվ  ԿՖՖ և ԱՊ  մասնաշենք</t>
  </si>
  <si>
    <t>Հայաստանի ազգային արխիվ  Կոտայքի  մասնաշենք</t>
  </si>
  <si>
    <t>Հայաստանի ազգային արխիվ  Լոռու մասնաշենք</t>
  </si>
  <si>
    <t>Հայաստանի ազգային արխիվ  Շիրակի մասնաշենք</t>
  </si>
  <si>
    <t>Հայաստանի ազգային արխիվ  Աբովյանի ներկայացուցչություն</t>
  </si>
  <si>
    <t>տնօրեն</t>
  </si>
  <si>
    <t>1 Գազ 3102</t>
  </si>
  <si>
    <t>Ջեռուցման և հովացման համակարգի ջրի ծախս</t>
  </si>
  <si>
    <t>Ծառայությունների ձեռքբերում</t>
  </si>
  <si>
    <t>Malbry համակարգի սպասարկում</t>
  </si>
  <si>
    <t>հատ</t>
  </si>
  <si>
    <t>Այլ մասնագիտական ծառայություններ</t>
  </si>
  <si>
    <t>Գազասպառման համակարգի տեխնիկական սպասարկում</t>
  </si>
  <si>
    <t>Տեխնիկական անվտանգության ստուգման ծառայություններ</t>
  </si>
  <si>
    <t>Հրդեհային անվտանգության ստուգման ծառայություններ</t>
  </si>
  <si>
    <t>Այլ մասնագիտացված ծառայություններ</t>
  </si>
  <si>
    <t>Վերելակների սպասարկման ծառայություն</t>
  </si>
  <si>
    <t>Անվտանգության համակարգի սպասարկման ծառայություն</t>
  </si>
  <si>
    <t>Օդակարգավորման համակարգի սպասարկման ծառայություն</t>
  </si>
  <si>
    <t>Տեղեկատվական ծառայություններ</t>
  </si>
  <si>
    <t>Տպագրական աշխատանքների ձեռքբերում</t>
  </si>
  <si>
    <t>Բանբեր Հայստանի արխիվների տպագրություն</t>
  </si>
  <si>
    <t>ԸՆԴԱՄԵՆԸ  ԱՊՐԱՆՔՆԵՐԻ ՁԵՌՔԲԵՐՈՒՄ, այդ թվում</t>
  </si>
  <si>
    <t>Թուղթ A4</t>
  </si>
  <si>
    <t>տուփ</t>
  </si>
  <si>
    <t>Գրիչ</t>
  </si>
  <si>
    <t>Մատիտ</t>
  </si>
  <si>
    <t>Շտրիխ</t>
  </si>
  <si>
    <t>Կարիչ</t>
  </si>
  <si>
    <t>Ֆայլ</t>
  </si>
  <si>
    <t>քանոն (փայտյա)</t>
  </si>
  <si>
    <t>Կնիքի բարձիկ</t>
  </si>
  <si>
    <t>Կնիքի թանաք</t>
  </si>
  <si>
    <t>Ծրար (7.6x10.2)</t>
  </si>
  <si>
    <t>Ստվարաթուղթ 800 գ/մք</t>
  </si>
  <si>
    <t>Ստվարաթուղթ                                /խրոմերզաց 400գր</t>
  </si>
  <si>
    <t>Թուղթ ֆորզաց 200գր</t>
  </si>
  <si>
    <t>Լրագրային թուղթ</t>
  </si>
  <si>
    <t>կգ</t>
  </si>
  <si>
    <t>մետր</t>
  </si>
  <si>
    <t>Գործվածք կտորների (լիդերին գործվածքային)</t>
  </si>
  <si>
    <t>Վրձին նկարչական</t>
  </si>
  <si>
    <t>Գլիցերին</t>
  </si>
  <si>
    <t>Զմրսման հեղուկներ կամ քիմիական մշակում (ֆարմալին)</t>
  </si>
  <si>
    <t>Մկրատ գրասենյակային</t>
  </si>
  <si>
    <t>Թղթապանակ</t>
  </si>
  <si>
    <t>Արագակար</t>
  </si>
  <si>
    <t>Ալյուր բարձր կարգի</t>
  </si>
  <si>
    <t>Ալյուր բրինձի</t>
  </si>
  <si>
    <t>Սեղանի անձեռոցիկ</t>
  </si>
  <si>
    <t>Ցերեկային լամպ 120սմ</t>
  </si>
  <si>
    <t>Էլ.լամպեր 100վտ</t>
  </si>
  <si>
    <t xml:space="preserve">Մեկուսիչ ժապավեն </t>
  </si>
  <si>
    <t>Ապակի լվացող միջոց</t>
  </si>
  <si>
    <t>Զուգարանի թուղթ</t>
  </si>
  <si>
    <t>Օճառ</t>
  </si>
  <si>
    <t>Ավել սովորական</t>
  </si>
  <si>
    <t>Գոգաթիակ</t>
  </si>
  <si>
    <t xml:space="preserve">Դույլ </t>
  </si>
  <si>
    <t>Աղբարկղ</t>
  </si>
  <si>
    <t>Լվացքի փոշի ոչ ավտոմատ</t>
  </si>
  <si>
    <t>Մաքրող փոշի</t>
  </si>
  <si>
    <t>Աման լվալու հեղուկ</t>
  </si>
  <si>
    <t>Ձեռնոց ռետինե</t>
  </si>
  <si>
    <t>զույգ</t>
  </si>
  <si>
    <t>Ձեռնոց բամբակյա</t>
  </si>
  <si>
    <t>Էլ. Ավտոմատ անջատիչ</t>
  </si>
  <si>
    <t>Էլ. Մալուխ 2X2.5</t>
  </si>
  <si>
    <t>Էլ. Վարդակ</t>
  </si>
  <si>
    <t>Էլ. Լուսատու</t>
  </si>
  <si>
    <t>Լուսարձակ</t>
  </si>
  <si>
    <t>Յուղաներկ</t>
  </si>
  <si>
    <t>Գունանյութ</t>
  </si>
  <si>
    <t>Ջրադիսպենցիոն ներկ</t>
  </si>
  <si>
    <t>Ծեփամածիկ մելային</t>
  </si>
  <si>
    <t>պարկ</t>
  </si>
  <si>
    <t>Ծեփամածիկ գիպսային</t>
  </si>
  <si>
    <t>Գաջ</t>
  </si>
  <si>
    <t>Ցեմենտ</t>
  </si>
  <si>
    <t>Ավազ</t>
  </si>
  <si>
    <t>Ջրամեկուսիչ</t>
  </si>
  <si>
    <t>փաթեթ</t>
  </si>
  <si>
    <t>Խողովակ մետաղապլ. 1/2</t>
  </si>
  <si>
    <t>Խողովակ մետաղապլ. 3/4</t>
  </si>
  <si>
    <t>Խողովակների միցման դետալներ</t>
  </si>
  <si>
    <t>Եռակցման էլեկտրոդ</t>
  </si>
  <si>
    <t>Ծորակ</t>
  </si>
  <si>
    <t>Ջրի փական</t>
  </si>
  <si>
    <t xml:space="preserve">Դռան փական </t>
  </si>
  <si>
    <t>Դռան ծխնի</t>
  </si>
  <si>
    <t>Գործիքներ</t>
  </si>
  <si>
    <t>Գիպսոնիտ</t>
  </si>
  <si>
    <t>Բետոնականտակտ</t>
  </si>
  <si>
    <t>Երկարացման լար</t>
  </si>
  <si>
    <t>լիտր</t>
  </si>
  <si>
    <t>Սեղանի համակարգիչներ</t>
  </si>
  <si>
    <t>Տեսավահանակ /մոնիտոր/</t>
  </si>
  <si>
    <t>Աթոռ /գրասենյակային/</t>
  </si>
  <si>
    <t>Գրասեղան</t>
  </si>
  <si>
    <t>1147. Ազգային արխիվի ծրագիր</t>
  </si>
  <si>
    <t>Հայաստանի ազգային արխիվ ՊՈԱԿ</t>
  </si>
  <si>
    <t>11001. Արխիվային ծառայություններ</t>
  </si>
  <si>
    <t>Հանգիստ, Մշակույթ և կրոն</t>
  </si>
  <si>
    <t>Մշակութային ծառայություններ</t>
  </si>
  <si>
    <t>Այլ Մշակութային կազմակերպություններ</t>
  </si>
  <si>
    <t>Հանգիստ, Մշակույթ, Կրոն</t>
  </si>
  <si>
    <t>Դաս     N   04</t>
  </si>
  <si>
    <t>Բաժին  N   08</t>
  </si>
  <si>
    <t>Խումբ   N  02</t>
  </si>
  <si>
    <t>Ծրագրի դասիչ 1147</t>
  </si>
  <si>
    <t>Ազգային արխիվի ծրագիր</t>
  </si>
  <si>
    <t>Միջոցառման դասիչ 11001</t>
  </si>
  <si>
    <t>Արխիվային ծառայություններ</t>
  </si>
  <si>
    <t>Հայաստանի ազգային արխիվՊՈԱԿ</t>
  </si>
  <si>
    <t>Հայտատուի  անվանումը</t>
  </si>
  <si>
    <t>Այլ մշակութային ծառայություններ</t>
  </si>
  <si>
    <t>Բաժին N 08</t>
  </si>
  <si>
    <t>Տպիչ</t>
  </si>
  <si>
    <t>ինտերնետ</t>
  </si>
  <si>
    <t>Խմբագրական ծառայություններ</t>
  </si>
  <si>
    <t>Շենքերի նորոգում</t>
  </si>
  <si>
    <t xml:space="preserve">2023թ. </t>
  </si>
  <si>
    <t>հեռախո-սագծերի քանակը</t>
  </si>
  <si>
    <t>318</t>
  </si>
  <si>
    <t>Երևան-Մոսկվա-Երևան</t>
  </si>
  <si>
    <t>Երևան-Կազան-Երևան</t>
  </si>
  <si>
    <t>Ընդա-մենը ծախսեր (հազ. դրամ)</t>
  </si>
  <si>
    <t>Ծախսը ըստ ջրօգտագործ-ման նորմայի</t>
  </si>
  <si>
    <t>Այլ Կոմունալ ծառայություններ</t>
  </si>
  <si>
    <t>Դեռատիզացիա</t>
  </si>
  <si>
    <t>Ապահովագրական ծախսեր</t>
  </si>
  <si>
    <t>Գույքի և սարքավորումների վարձակալություն</t>
  </si>
  <si>
    <t>Արտագերատեսչական ծախսեր</t>
  </si>
  <si>
    <t>Հայկական ծրագրեր ՍՊԸ</t>
  </si>
  <si>
    <t>Լայնաֆորմատ և գունավոր տպագրության ծառայություն</t>
  </si>
  <si>
    <t>Ընդհանուր բնույթի այլ ծառայություններ</t>
  </si>
  <si>
    <t>Բեռնափոխադրումների ծառայություն</t>
  </si>
  <si>
    <t>Ավտոմեքենայի նորոգման ծառայություն</t>
  </si>
  <si>
    <t xml:space="preserve">Համակարգիչների և այլ սարքավորումների նորոգում </t>
  </si>
  <si>
    <t>Քարթրիջների նորոգում և լիցքավորում</t>
  </si>
  <si>
    <t>Սոսնձող նյութեր (չոր սոսինձ)</t>
  </si>
  <si>
    <t>Ծրար (11x22)</t>
  </si>
  <si>
    <t>Ծրար մեծ (21x29.7)</t>
  </si>
  <si>
    <t>Ռետին էլաստիկ</t>
  </si>
  <si>
    <t>Ստվարաթուղթ 1800 գ/մք</t>
  </si>
  <si>
    <t>Դակիչ (ծակիչ) միջին</t>
  </si>
  <si>
    <t>Ապակարիչ</t>
  </si>
  <si>
    <t>Մատիտի սրիչ</t>
  </si>
  <si>
    <t>Բունվինիլ</t>
  </si>
  <si>
    <t>Վրձին սովորական</t>
  </si>
  <si>
    <t>Էմուլսիա ՊՎԱ 1կգ</t>
  </si>
  <si>
    <t>Էմուլսիա ՊՎԱ 12կգ</t>
  </si>
  <si>
    <t>Բժշկական թանզիֆ (մառլյա)</t>
  </si>
  <si>
    <t>Կարի թել (բամբակյա)</t>
  </si>
  <si>
    <t>Աերոզոլային նյութ սկոչի հետքերը մաքրելու համար</t>
  </si>
  <si>
    <t>Ճապոնական թուղթ</t>
  </si>
  <si>
    <t>էջ</t>
  </si>
  <si>
    <t>Մկրատ ամբողջական մետաղական</t>
  </si>
  <si>
    <t>Դանակ գրասենյակային</t>
  </si>
  <si>
    <t>Թել տուկի տնտեսական</t>
  </si>
  <si>
    <t>Սկոչ մեծ</t>
  </si>
  <si>
    <t>Սիֆոն գոֆրե</t>
  </si>
  <si>
    <t>Ցերեկային լամպի պլատա</t>
  </si>
  <si>
    <t>Դռել</t>
  </si>
  <si>
    <t>Կարիչի մետաղալար կապեր</t>
  </si>
  <si>
    <t>Թուղթ կտրող սարք</t>
  </si>
  <si>
    <t>Սեղանի լամպեր</t>
  </si>
  <si>
    <t>Սպիտակ խալաթներ</t>
  </si>
  <si>
    <t>Սպիրտ բժշկական</t>
  </si>
  <si>
    <t>ՀՀ դրոշ</t>
  </si>
  <si>
    <t>Սանդուղք (աստիճան)</t>
  </si>
  <si>
    <t>Ցանցային մալուխ</t>
  </si>
  <si>
    <t>Համակարգչային ստեղնաշար</t>
  </si>
  <si>
    <t>Համակարգչային մկնիկ</t>
  </si>
  <si>
    <t>Պտուտակ</t>
  </si>
  <si>
    <t>Զուգարան մաքրող հեղուկ</t>
  </si>
  <si>
    <t>Ջրհորդանի խողովակ</t>
  </si>
  <si>
    <t>Թիթեղ</t>
  </si>
  <si>
    <t>ք.մ</t>
  </si>
  <si>
    <t>Սեղան սովորական</t>
  </si>
  <si>
    <t>Աթոռ փայտյա կիսափափուկ</t>
  </si>
  <si>
    <t>Պահարան/տումբա</t>
  </si>
  <si>
    <t>Սեղան ռեստավրացիոն</t>
  </si>
  <si>
    <t>Էլեկտրական ջեռուցիչ  (13 սեկցիա)</t>
  </si>
  <si>
    <t>Էլեկտրական ջեռուցիչ  (7 սեկցիա)</t>
  </si>
  <si>
    <t>Սառնարան</t>
  </si>
  <si>
    <t>Բազմաֆունկցիոնալ տպիչ</t>
  </si>
  <si>
    <t>Էներգախնայողություն հիմնադրամի կողմից իրականացված կապիտալ ներդրումների փոխհատուցում</t>
  </si>
  <si>
    <t>Տրանսպորտային միջոցի ապահովագրություն</t>
  </si>
  <si>
    <t>Թալինի ներկ.աղբահանություն</t>
  </si>
  <si>
    <t>Հրազդանի մ/ճ աղբահանություն</t>
  </si>
  <si>
    <t>Եղվարդի ներկ. աղբահանություն</t>
  </si>
  <si>
    <t>Ապարանի ներկ. աղբահանություն</t>
  </si>
  <si>
    <t>Նոյեմբերյանի ներկ. աղբահանություն</t>
  </si>
  <si>
    <t>Գյումրու մ/ճ աղբահանություն</t>
  </si>
  <si>
    <t>Վանաձորի մ/ճ աղբահանություն</t>
  </si>
  <si>
    <t>Աբովյանի ներկ. աղբահանություն</t>
  </si>
  <si>
    <t>Թալինի ներկ. տարածքի վճար</t>
  </si>
  <si>
    <t>Չարենցավանի ներկայացուցչության տարածքի պահպանություն</t>
  </si>
  <si>
    <t>Արմավիրի մասնաճյուղի տարածքի պահպանություն</t>
  </si>
  <si>
    <t>Դոմենի տրամադրում և սպասարկում</t>
  </si>
  <si>
    <t>Էներգոխնայողության ծառայություն (ամսավճար)</t>
  </si>
  <si>
    <t>Տնտեսական ապրանքներ և նյութեր</t>
  </si>
  <si>
    <t>Վառելիք (բենզին ռեգուլյար)</t>
  </si>
  <si>
    <t>Ավտոմեքենայի պահեստամասեր</t>
  </si>
  <si>
    <t>Արխիվային վավերագրեր, լուսանկարներ և նյութեր</t>
  </si>
  <si>
    <t>ԲՍԿ</t>
  </si>
  <si>
    <t>Ծրագրի դասիչը/անունը</t>
  </si>
  <si>
    <t>Միջոցառման դասիչը/անունը</t>
  </si>
  <si>
    <t xml:space="preserve">Պետական կազմակերպության  անվանումը  </t>
  </si>
  <si>
    <t>Գործառնական դասակարգում/բաժին, խումբ, դաս</t>
  </si>
  <si>
    <t xml:space="preserve">Հոդված </t>
  </si>
  <si>
    <t>Հայտատուի անվանումը՝ԲԳԿ</t>
  </si>
  <si>
    <t>ՀՀ կրթության, գիտության, մշակույթի և սպորտի նախարարություն</t>
  </si>
  <si>
    <t>ՀՀ արդարադատության նախարարություն</t>
  </si>
  <si>
    <t>11001/արխիվային ծառայություններ</t>
  </si>
  <si>
    <t>&lt;&lt;Հայաստանի ազգային արխիվ&gt;&gt; ՊՈԱԿ</t>
  </si>
  <si>
    <t>1147/ազգային արխիվի ծրագիր</t>
  </si>
  <si>
    <t>ԱՍՀՆ զբաղվածության գործակալություն</t>
  </si>
  <si>
    <t>4637</t>
  </si>
  <si>
    <t xml:space="preserve">2024թ. </t>
  </si>
  <si>
    <t xml:space="preserve">2024 և 2023թթ. հայտի </t>
  </si>
  <si>
    <t xml:space="preserve">   Ծանոթություն - Անհրաժեշտ է ներկայացնել ծախսերի հաշվարկ-հիմնավորումները (հաշվարկներ NN1-8), 2020 թ.  պայմանագրերի պատճեները, կազմակերպությունների  </t>
  </si>
  <si>
    <t xml:space="preserve">    2020թ. հաստիքացուցակները` նշելով վարչական, մասնագիտական և սպասարկող անձնակազմը :</t>
  </si>
  <si>
    <t>Խումբ N 02</t>
  </si>
  <si>
    <t>Դաս N 04</t>
  </si>
  <si>
    <t>2022թ. հայտ</t>
  </si>
  <si>
    <t xml:space="preserve"> 2021-2022 թվականների գործուղման ծախսերի </t>
  </si>
  <si>
    <t>Էլեկտրական տաքացուցիչ</t>
  </si>
  <si>
    <t>Օդորակիչ</t>
  </si>
  <si>
    <t>2023-2025թթ. ԲՅՈՒՋԵՏԱՅԻՆ ՀԱՅՏ</t>
  </si>
  <si>
    <t>2023-2025թթ. բյուջետային հայտ</t>
  </si>
  <si>
    <t xml:space="preserve">2021թ. փաստացի </t>
  </si>
  <si>
    <t>2022թ. հաստատված</t>
  </si>
  <si>
    <t>2023թ. բազային բյուջե*</t>
  </si>
  <si>
    <t xml:space="preserve">2025թ. </t>
  </si>
  <si>
    <t>2023թ. հայտի և 2022թ. հաստատված բյուջեի</t>
  </si>
  <si>
    <t xml:space="preserve">2025 և 2024թթ. հայտի </t>
  </si>
  <si>
    <t>Մասնագիտական ծառայություններ</t>
  </si>
  <si>
    <t>ՀՀ պետական բյուջե վճարվող ԱԱՀ և շահութահարկ</t>
  </si>
  <si>
    <t>ՀՀ պետական բյուջեից ստացվող կապիտալ դրամաշնորհներ</t>
  </si>
  <si>
    <t>2022թ. հաստատ-ված</t>
  </si>
  <si>
    <t>Գործուղումների և շրջագայությունների ծախսեր, այդ թվում</t>
  </si>
  <si>
    <t>2023թ. ԲՅՈՒՋԵՏԱՅԻՆ ՀԱՅՏ</t>
  </si>
  <si>
    <t>2021թ. փաստա-ցի</t>
  </si>
  <si>
    <t>2022թ. հաստատ-ված  բյուջե</t>
  </si>
  <si>
    <t>2023թ. բյուջե-տային հայտ</t>
  </si>
  <si>
    <t xml:space="preserve"> 2022-2023 թվականների կապի ծախսերի </t>
  </si>
  <si>
    <t>Մասնաճյուղեր/10 հատ</t>
  </si>
  <si>
    <t>Ներկայացուցչություններ/19 հատ</t>
  </si>
  <si>
    <t>2022թ.</t>
  </si>
  <si>
    <t>2023թ. հայտ</t>
  </si>
  <si>
    <t>Կապի այլ ծառայություն</t>
  </si>
  <si>
    <t xml:space="preserve">  2022-2023 թվականների ավտոմեքենաների ծախսերի </t>
  </si>
  <si>
    <t xml:space="preserve">                           2022-2023 թվականների էլեկտրաէներգիայի ծախսերի</t>
  </si>
  <si>
    <t xml:space="preserve">  2022-2023 թվականների գազով ջեռուցման ծախսերի </t>
  </si>
  <si>
    <t xml:space="preserve"> 2022-2023 թվականների ջրամատակարարման և ջրահեռացման ծառայությունների ծախսերի </t>
  </si>
  <si>
    <t xml:space="preserve"> 2022-2023 թվականների ապրանքների և ծառայությունների ձեռքբերման ծախսերի </t>
  </si>
  <si>
    <t>2022 թ.</t>
  </si>
  <si>
    <t>2023թ. hայտ</t>
  </si>
  <si>
    <t>Սյունիքի մ/ճ աղբահանություն</t>
  </si>
  <si>
    <t>Սերվերի ծրագրային ապահովում</t>
  </si>
  <si>
    <t>Հյուրանոցային ծառայություններ</t>
  </si>
  <si>
    <t>Ծխատար և օդատար ուղիների տեխնիկական սպասարկում</t>
  </si>
  <si>
    <t>Այլ չնախատեսված ծառայություններ</t>
  </si>
  <si>
    <t>Գրքի տպագրություն</t>
  </si>
  <si>
    <t>Իրավաբանական ծառայություն</t>
  </si>
  <si>
    <t>Թարգմանչական ծառայություն</t>
  </si>
  <si>
    <t>Խորհրդատվական ծառայություն</t>
  </si>
  <si>
    <t>Գեներատորի սպասարկման ծառայություն</t>
  </si>
  <si>
    <t>Գրասենյակային ապրանքներ և կազմարարական նյութեր</t>
  </si>
  <si>
    <t>Դիզելային վառելիք</t>
  </si>
  <si>
    <t>Ծրար (Ա4 ֆորմատի)</t>
  </si>
  <si>
    <t>Թղթապանակ արագակար</t>
  </si>
  <si>
    <t>Թուղթ նշումների կպչուն</t>
  </si>
  <si>
    <t>Պլյոնկա  (թաղանթ ապակիների մգեցման)</t>
  </si>
  <si>
    <t>քմ</t>
  </si>
  <si>
    <t xml:space="preserve"> 2022-2023 թվականների վարչական սարքավորումների ձեռքբերման ծախսերի </t>
  </si>
  <si>
    <t>2023թ. Հայտ</t>
  </si>
  <si>
    <t>Ավտոմատ գեներատոր</t>
  </si>
  <si>
    <t>Համակարգչային ցանցային ենթակառուցվածք</t>
  </si>
  <si>
    <t>Կայքի ստեղծում</t>
  </si>
  <si>
    <t>Գրասենյակային  պտտվող աթոռ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</si>
</sst>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#,##0.0"/>
    <numFmt numFmtId="187" formatCode="0.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11"/>
      <name val="Arial Armenian"/>
      <family val="2"/>
    </font>
    <font>
      <u val="single"/>
      <sz val="10"/>
      <name val="Arial Armenian"/>
      <family val="2"/>
    </font>
    <font>
      <b/>
      <sz val="11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i/>
      <sz val="10"/>
      <name val="Arial LatArm"/>
      <family val="2"/>
    </font>
    <font>
      <sz val="9"/>
      <name val="Arial LatArm"/>
      <family val="2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u val="single"/>
      <sz val="12"/>
      <name val="GHEA Grapalat"/>
      <family val="3"/>
    </font>
    <font>
      <b/>
      <u val="single"/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9.5"/>
      <name val="GHEA Grapalat"/>
      <family val="3"/>
    </font>
    <font>
      <sz val="10"/>
      <color indexed="8"/>
      <name val="MS Sans Serif"/>
      <family val="2"/>
    </font>
    <font>
      <b/>
      <sz val="12"/>
      <color indexed="10"/>
      <name val="GHEA Grapalat"/>
      <family val="3"/>
    </font>
    <font>
      <sz val="10"/>
      <color indexed="8"/>
      <name val="GHEA Grapalat"/>
      <family val="3"/>
    </font>
    <font>
      <b/>
      <sz val="11"/>
      <color indexed="10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b/>
      <sz val="10"/>
      <name val="Times Armenian"/>
      <family val="1"/>
    </font>
    <font>
      <b/>
      <sz val="10"/>
      <color indexed="8"/>
      <name val="GHEA Grapalat"/>
      <family val="3"/>
    </font>
    <font>
      <i/>
      <sz val="9"/>
      <name val="GHEA Grapalat"/>
      <family val="3"/>
    </font>
    <font>
      <i/>
      <u val="single"/>
      <sz val="10"/>
      <name val="GHEA Grapalat"/>
      <family val="3"/>
    </font>
    <font>
      <b/>
      <i/>
      <sz val="10"/>
      <name val="GHEA Grapalat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sz val="10"/>
      <color indexed="10"/>
      <name val="GHEA Grapalat"/>
      <family val="3"/>
    </font>
    <font>
      <sz val="10"/>
      <color indexed="9"/>
      <name val="Arial Armenian"/>
      <family val="2"/>
    </font>
    <font>
      <b/>
      <sz val="11"/>
      <color indexed="8"/>
      <name val="Arial LatArm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FF0000"/>
      <name val="MS Sans Serif"/>
      <family val="2"/>
    </font>
    <font>
      <sz val="10"/>
      <color rgb="FFFF0000"/>
      <name val="GHEA Grapalat"/>
      <family val="3"/>
    </font>
    <font>
      <sz val="10"/>
      <color theme="0"/>
      <name val="Arial Armenian"/>
      <family val="2"/>
    </font>
    <font>
      <b/>
      <sz val="11"/>
      <color theme="1"/>
      <name val="Arial LatArm"/>
      <family val="2"/>
    </font>
    <font>
      <i/>
      <sz val="10"/>
      <color theme="1"/>
      <name val="GHEA Grapalat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66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33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3" borderId="0" xfId="0" applyFont="1" applyFill="1" applyBorder="1" applyAlignment="1">
      <alignment/>
    </xf>
    <xf numFmtId="180" fontId="18" fillId="0" borderId="0" xfId="0" applyNumberFormat="1" applyFont="1" applyBorder="1" applyAlignment="1">
      <alignment wrapText="1"/>
    </xf>
    <xf numFmtId="180" fontId="18" fillId="0" borderId="10" xfId="0" applyNumberFormat="1" applyFont="1" applyBorder="1" applyAlignment="1">
      <alignment/>
    </xf>
    <xf numFmtId="0" fontId="26" fillId="33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9" fillId="33" borderId="0" xfId="0" applyFont="1" applyFill="1" applyBorder="1" applyAlignment="1" quotePrefix="1">
      <alignment horizontal="left"/>
    </xf>
    <xf numFmtId="180" fontId="18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8" fillId="0" borderId="11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 wrapText="1"/>
    </xf>
    <xf numFmtId="180" fontId="19" fillId="0" borderId="0" xfId="0" applyNumberFormat="1" applyFont="1" applyBorder="1" applyAlignment="1">
      <alignment wrapText="1"/>
    </xf>
    <xf numFmtId="0" fontId="18" fillId="33" borderId="0" xfId="0" applyFont="1" applyFill="1" applyBorder="1" applyAlignment="1">
      <alignment horizontal="centerContinuous" wrapText="1"/>
    </xf>
    <xf numFmtId="0" fontId="30" fillId="0" borderId="0" xfId="0" applyFont="1" applyBorder="1" applyAlignment="1">
      <alignment wrapText="1"/>
    </xf>
    <xf numFmtId="0" fontId="3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3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18" fillId="33" borderId="0" xfId="0" applyFont="1" applyFill="1" applyAlignment="1">
      <alignment horizontal="center"/>
    </xf>
    <xf numFmtId="0" fontId="35" fillId="0" borderId="0" xfId="0" applyFont="1" applyAlignment="1">
      <alignment/>
    </xf>
    <xf numFmtId="0" fontId="33" fillId="0" borderId="10" xfId="0" applyFont="1" applyBorder="1" applyAlignment="1">
      <alignment/>
    </xf>
    <xf numFmtId="0" fontId="29" fillId="33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26" fillId="33" borderId="0" xfId="0" applyFont="1" applyFill="1" applyBorder="1" applyAlignment="1">
      <alignment horizontal="centerContinuous" wrapText="1"/>
    </xf>
    <xf numFmtId="0" fontId="19" fillId="33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18" fillId="33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33" borderId="0" xfId="0" applyFont="1" applyFill="1" applyAlignment="1">
      <alignment wrapText="1"/>
    </xf>
    <xf numFmtId="0" fontId="19" fillId="33" borderId="0" xfId="0" applyFont="1" applyFill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26" fillId="33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Continuous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21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Continuous"/>
    </xf>
    <xf numFmtId="0" fontId="21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180" fontId="18" fillId="0" borderId="0" xfId="0" applyNumberFormat="1" applyFont="1" applyFill="1" applyBorder="1" applyAlignment="1">
      <alignment/>
    </xf>
    <xf numFmtId="18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3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180" fontId="18" fillId="0" borderId="0" xfId="0" applyNumberFormat="1" applyFont="1" applyBorder="1" applyAlignment="1">
      <alignment horizontal="right" wrapText="1"/>
    </xf>
    <xf numFmtId="180" fontId="19" fillId="0" borderId="0" xfId="0" applyNumberFormat="1" applyFont="1" applyBorder="1" applyAlignment="1">
      <alignment horizontal="right" wrapText="1"/>
    </xf>
    <xf numFmtId="0" fontId="33" fillId="0" borderId="10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180" fontId="19" fillId="0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Continuous" wrapText="1"/>
    </xf>
    <xf numFmtId="0" fontId="18" fillId="0" borderId="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180" fontId="37" fillId="0" borderId="13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80" fontId="18" fillId="0" borderId="18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9" fillId="0" borderId="2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1" fontId="33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49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26" xfId="0" applyFont="1" applyFill="1" applyBorder="1" applyAlignment="1">
      <alignment horizontal="centerContinuous" wrapText="1"/>
    </xf>
    <xf numFmtId="180" fontId="18" fillId="34" borderId="10" xfId="0" applyNumberFormat="1" applyFont="1" applyFill="1" applyBorder="1" applyAlignment="1">
      <alignment wrapText="1"/>
    </xf>
    <xf numFmtId="180" fontId="18" fillId="34" borderId="10" xfId="0" applyNumberFormat="1" applyFont="1" applyFill="1" applyBorder="1" applyAlignment="1">
      <alignment horizontal="right" wrapText="1"/>
    </xf>
    <xf numFmtId="180" fontId="18" fillId="34" borderId="0" xfId="0" applyNumberFormat="1" applyFont="1" applyFill="1" applyBorder="1" applyAlignment="1">
      <alignment wrapText="1"/>
    </xf>
    <xf numFmtId="180" fontId="19" fillId="34" borderId="0" xfId="0" applyNumberFormat="1" applyFont="1" applyFill="1" applyBorder="1" applyAlignment="1">
      <alignment wrapText="1"/>
    </xf>
    <xf numFmtId="0" fontId="18" fillId="34" borderId="0" xfId="0" applyFont="1" applyFill="1" applyBorder="1" applyAlignment="1">
      <alignment horizontal="center" wrapText="1"/>
    </xf>
    <xf numFmtId="0" fontId="18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Continuous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 quotePrefix="1">
      <alignment horizontal="left" wrapText="1"/>
    </xf>
    <xf numFmtId="1" fontId="4" fillId="34" borderId="0" xfId="0" applyNumberFormat="1" applyFont="1" applyFill="1" applyBorder="1" applyAlignment="1">
      <alignment wrapText="1"/>
    </xf>
    <xf numFmtId="180" fontId="4" fillId="34" borderId="0" xfId="0" applyNumberFormat="1" applyFont="1" applyFill="1" applyBorder="1" applyAlignment="1">
      <alignment horizontal="right" wrapText="1"/>
    </xf>
    <xf numFmtId="180" fontId="4" fillId="34" borderId="0" xfId="0" applyNumberFormat="1" applyFont="1" applyFill="1" applyBorder="1" applyAlignment="1">
      <alignment wrapText="1"/>
    </xf>
    <xf numFmtId="1" fontId="4" fillId="34" borderId="0" xfId="0" applyNumberFormat="1" applyFont="1" applyFill="1" applyBorder="1" applyAlignment="1">
      <alignment/>
    </xf>
    <xf numFmtId="180" fontId="4" fillId="34" borderId="0" xfId="0" applyNumberFormat="1" applyFont="1" applyFill="1" applyBorder="1" applyAlignment="1">
      <alignment/>
    </xf>
    <xf numFmtId="180" fontId="10" fillId="34" borderId="0" xfId="0" applyNumberFormat="1" applyFont="1" applyFill="1" applyBorder="1" applyAlignment="1">
      <alignment wrapText="1"/>
    </xf>
    <xf numFmtId="180" fontId="10" fillId="34" borderId="0" xfId="0" applyNumberFormat="1" applyFont="1" applyFill="1" applyBorder="1" applyAlignment="1">
      <alignment/>
    </xf>
    <xf numFmtId="1" fontId="10" fillId="34" borderId="0" xfId="0" applyNumberFormat="1" applyFont="1" applyFill="1" applyBorder="1" applyAlignment="1">
      <alignment wrapText="1"/>
    </xf>
    <xf numFmtId="180" fontId="10" fillId="34" borderId="0" xfId="0" applyNumberFormat="1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Continuous" wrapText="1"/>
    </xf>
    <xf numFmtId="0" fontId="14" fillId="34" borderId="0" xfId="0" applyFont="1" applyFill="1" applyBorder="1" applyAlignment="1">
      <alignment wrapText="1"/>
    </xf>
    <xf numFmtId="0" fontId="14" fillId="34" borderId="0" xfId="0" applyFont="1" applyFill="1" applyBorder="1" applyAlignment="1" quotePrefix="1">
      <alignment horizontal="left" wrapText="1"/>
    </xf>
    <xf numFmtId="1" fontId="14" fillId="34" borderId="0" xfId="0" applyNumberFormat="1" applyFont="1" applyFill="1" applyBorder="1" applyAlignment="1">
      <alignment wrapText="1"/>
    </xf>
    <xf numFmtId="180" fontId="14" fillId="34" borderId="0" xfId="0" applyNumberFormat="1" applyFont="1" applyFill="1" applyBorder="1" applyAlignment="1">
      <alignment horizontal="right" wrapText="1"/>
    </xf>
    <xf numFmtId="180" fontId="14" fillId="34" borderId="0" xfId="0" applyNumberFormat="1" applyFont="1" applyFill="1" applyBorder="1" applyAlignment="1">
      <alignment wrapText="1"/>
    </xf>
    <xf numFmtId="180" fontId="14" fillId="34" borderId="0" xfId="0" applyNumberFormat="1" applyFont="1" applyFill="1" applyBorder="1" applyAlignment="1">
      <alignment/>
    </xf>
    <xf numFmtId="180" fontId="17" fillId="34" borderId="0" xfId="0" applyNumberFormat="1" applyFont="1" applyFill="1" applyBorder="1" applyAlignment="1">
      <alignment wrapText="1"/>
    </xf>
    <xf numFmtId="180" fontId="17" fillId="34" borderId="0" xfId="0" applyNumberFormat="1" applyFont="1" applyFill="1" applyBorder="1" applyAlignment="1">
      <alignment/>
    </xf>
    <xf numFmtId="180" fontId="17" fillId="34" borderId="0" xfId="0" applyNumberFormat="1" applyFont="1" applyFill="1" applyBorder="1" applyAlignment="1" quotePrefix="1">
      <alignment horizontal="right" wrapText="1"/>
    </xf>
    <xf numFmtId="1" fontId="17" fillId="34" borderId="0" xfId="0" applyNumberFormat="1" applyFont="1" applyFill="1" applyBorder="1" applyAlignment="1">
      <alignment wrapText="1"/>
    </xf>
    <xf numFmtId="0" fontId="14" fillId="34" borderId="0" xfId="0" applyFont="1" applyFill="1" applyBorder="1" applyAlignment="1">
      <alignment/>
    </xf>
    <xf numFmtId="0" fontId="84" fillId="34" borderId="15" xfId="0" applyFont="1" applyFill="1" applyBorder="1" applyAlignment="1">
      <alignment horizontal="center"/>
    </xf>
    <xf numFmtId="0" fontId="84" fillId="34" borderId="10" xfId="0" applyFont="1" applyFill="1" applyBorder="1" applyAlignment="1">
      <alignment horizontal="left" vertical="center"/>
    </xf>
    <xf numFmtId="0" fontId="84" fillId="34" borderId="0" xfId="0" applyFont="1" applyFill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180" fontId="18" fillId="0" borderId="29" xfId="0" applyNumberFormat="1" applyFont="1" applyBorder="1" applyAlignment="1">
      <alignment horizontal="right" vertical="center"/>
    </xf>
    <xf numFmtId="180" fontId="18" fillId="0" borderId="18" xfId="0" applyNumberFormat="1" applyFont="1" applyBorder="1" applyAlignment="1">
      <alignment horizontal="right" vertical="center"/>
    </xf>
    <xf numFmtId="180" fontId="28" fillId="0" borderId="10" xfId="0" applyNumberFormat="1" applyFont="1" applyBorder="1" applyAlignment="1">
      <alignment horizontal="right" vertical="center" wrapText="1"/>
    </xf>
    <xf numFmtId="180" fontId="18" fillId="0" borderId="10" xfId="0" applyNumberFormat="1" applyFont="1" applyBorder="1" applyAlignment="1">
      <alignment vertical="center"/>
    </xf>
    <xf numFmtId="49" fontId="18" fillId="34" borderId="10" xfId="0" applyNumberFormat="1" applyFont="1" applyFill="1" applyBorder="1" applyAlignment="1">
      <alignment wrapText="1"/>
    </xf>
    <xf numFmtId="49" fontId="19" fillId="35" borderId="10" xfId="0" applyNumberFormat="1" applyFont="1" applyFill="1" applyBorder="1" applyAlignment="1">
      <alignment wrapText="1"/>
    </xf>
    <xf numFmtId="0" fontId="18" fillId="35" borderId="10" xfId="0" applyNumberFormat="1" applyFont="1" applyFill="1" applyBorder="1" applyAlignment="1">
      <alignment wrapText="1"/>
    </xf>
    <xf numFmtId="0" fontId="18" fillId="34" borderId="10" xfId="0" applyNumberFormat="1" applyFont="1" applyFill="1" applyBorder="1" applyAlignment="1">
      <alignment wrapText="1"/>
    </xf>
    <xf numFmtId="0" fontId="18" fillId="34" borderId="10" xfId="0" applyNumberFormat="1" applyFont="1" applyFill="1" applyBorder="1" applyAlignment="1">
      <alignment horizontal="right" wrapText="1"/>
    </xf>
    <xf numFmtId="0" fontId="19" fillId="35" borderId="10" xfId="0" applyNumberFormat="1" applyFont="1" applyFill="1" applyBorder="1" applyAlignment="1">
      <alignment wrapText="1"/>
    </xf>
    <xf numFmtId="180" fontId="19" fillId="35" borderId="10" xfId="0" applyNumberFormat="1" applyFont="1" applyFill="1" applyBorder="1" applyAlignment="1">
      <alignment wrapText="1"/>
    </xf>
    <xf numFmtId="0" fontId="19" fillId="35" borderId="10" xfId="0" applyFont="1" applyFill="1" applyBorder="1" applyAlignment="1">
      <alignment horizontal="left" vertical="top" wrapText="1"/>
    </xf>
    <xf numFmtId="180" fontId="40" fillId="35" borderId="10" xfId="0" applyNumberFormat="1" applyFont="1" applyFill="1" applyBorder="1" applyAlignment="1">
      <alignment horizontal="center"/>
    </xf>
    <xf numFmtId="180" fontId="33" fillId="0" borderId="10" xfId="0" applyNumberFormat="1" applyFont="1" applyFill="1" applyBorder="1" applyAlignment="1">
      <alignment horizontal="right"/>
    </xf>
    <xf numFmtId="0" fontId="19" fillId="34" borderId="20" xfId="0" applyFont="1" applyFill="1" applyBorder="1" applyAlignment="1">
      <alignment horizontal="center" vertical="top" wrapText="1"/>
    </xf>
    <xf numFmtId="0" fontId="38" fillId="34" borderId="13" xfId="0" applyFont="1" applyFill="1" applyBorder="1" applyAlignment="1">
      <alignment horizontal="center"/>
    </xf>
    <xf numFmtId="180" fontId="37" fillId="34" borderId="13" xfId="0" applyNumberFormat="1" applyFont="1" applyFill="1" applyBorder="1" applyAlignment="1">
      <alignment horizontal="right"/>
    </xf>
    <xf numFmtId="180" fontId="43" fillId="34" borderId="13" xfId="0" applyNumberFormat="1" applyFont="1" applyFill="1" applyBorder="1" applyAlignment="1">
      <alignment horizontal="right"/>
    </xf>
    <xf numFmtId="0" fontId="18" fillId="34" borderId="10" xfId="0" applyFont="1" applyFill="1" applyBorder="1" applyAlignment="1">
      <alignment/>
    </xf>
    <xf numFmtId="180" fontId="18" fillId="34" borderId="10" xfId="0" applyNumberFormat="1" applyFont="1" applyFill="1" applyBorder="1" applyAlignment="1">
      <alignment horizontal="right"/>
    </xf>
    <xf numFmtId="180" fontId="18" fillId="34" borderId="10" xfId="0" applyNumberFormat="1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180" fontId="33" fillId="34" borderId="10" xfId="0" applyNumberFormat="1" applyFont="1" applyFill="1" applyBorder="1" applyAlignment="1">
      <alignment/>
    </xf>
    <xf numFmtId="0" fontId="38" fillId="35" borderId="13" xfId="0" applyFont="1" applyFill="1" applyBorder="1" applyAlignment="1">
      <alignment horizontal="center"/>
    </xf>
    <xf numFmtId="180" fontId="37" fillId="35" borderId="13" xfId="0" applyNumberFormat="1" applyFont="1" applyFill="1" applyBorder="1" applyAlignment="1">
      <alignment horizontal="right"/>
    </xf>
    <xf numFmtId="180" fontId="43" fillId="35" borderId="13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horizontal="left" wrapText="1"/>
    </xf>
    <xf numFmtId="0" fontId="18" fillId="34" borderId="0" xfId="0" applyFont="1" applyFill="1" applyBorder="1" applyAlignment="1">
      <alignment wrapText="1"/>
    </xf>
    <xf numFmtId="0" fontId="19" fillId="34" borderId="30" xfId="0" applyFont="1" applyFill="1" applyBorder="1" applyAlignment="1" quotePrefix="1">
      <alignment horizontal="left"/>
    </xf>
    <xf numFmtId="0" fontId="18" fillId="34" borderId="0" xfId="0" applyFont="1" applyFill="1" applyAlignment="1">
      <alignment horizontal="centerContinuous" wrapText="1"/>
    </xf>
    <xf numFmtId="0" fontId="18" fillId="34" borderId="10" xfId="0" applyFont="1" applyFill="1" applyBorder="1" applyAlignment="1">
      <alignment horizontal="centerContinuous" wrapText="1"/>
    </xf>
    <xf numFmtId="180" fontId="43" fillId="34" borderId="10" xfId="0" applyNumberFormat="1" applyFont="1" applyFill="1" applyBorder="1" applyAlignment="1">
      <alignment horizontal="right"/>
    </xf>
    <xf numFmtId="0" fontId="19" fillId="34" borderId="10" xfId="0" applyFont="1" applyFill="1" applyBorder="1" applyAlignment="1">
      <alignment horizontal="right" wrapText="1"/>
    </xf>
    <xf numFmtId="180" fontId="19" fillId="34" borderId="10" xfId="0" applyNumberFormat="1" applyFont="1" applyFill="1" applyBorder="1" applyAlignment="1">
      <alignment horizontal="right" wrapText="1"/>
    </xf>
    <xf numFmtId="180" fontId="18" fillId="34" borderId="0" xfId="0" applyNumberFormat="1" applyFont="1" applyFill="1" applyAlignment="1">
      <alignment wrapText="1"/>
    </xf>
    <xf numFmtId="0" fontId="18" fillId="34" borderId="0" xfId="0" applyFont="1" applyFill="1" applyAlignment="1">
      <alignment wrapText="1"/>
    </xf>
    <xf numFmtId="0" fontId="33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19" fillId="34" borderId="10" xfId="0" applyFont="1" applyFill="1" applyBorder="1" applyAlignment="1">
      <alignment horizontal="right"/>
    </xf>
    <xf numFmtId="180" fontId="18" fillId="34" borderId="0" xfId="0" applyNumberFormat="1" applyFont="1" applyFill="1" applyAlignment="1">
      <alignment/>
    </xf>
    <xf numFmtId="180" fontId="33" fillId="34" borderId="0" xfId="0" applyNumberFormat="1" applyFont="1" applyFill="1" applyAlignment="1">
      <alignment/>
    </xf>
    <xf numFmtId="0" fontId="42" fillId="0" borderId="0" xfId="0" applyFont="1" applyBorder="1" applyAlignment="1">
      <alignment horizontal="center"/>
    </xf>
    <xf numFmtId="0" fontId="29" fillId="33" borderId="0" xfId="0" applyFont="1" applyFill="1" applyBorder="1" applyAlignment="1">
      <alignment horizontal="left" wrapText="1"/>
    </xf>
    <xf numFmtId="0" fontId="37" fillId="34" borderId="10" xfId="0" applyFont="1" applyFill="1" applyBorder="1" applyAlignment="1">
      <alignment/>
    </xf>
    <xf numFmtId="180" fontId="38" fillId="34" borderId="13" xfId="0" applyNumberFormat="1" applyFont="1" applyFill="1" applyBorder="1" applyAlignment="1">
      <alignment horizontal="center"/>
    </xf>
    <xf numFmtId="0" fontId="37" fillId="34" borderId="0" xfId="0" applyFont="1" applyFill="1" applyAlignment="1">
      <alignment/>
    </xf>
    <xf numFmtId="180" fontId="37" fillId="0" borderId="13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180" fontId="18" fillId="0" borderId="10" xfId="0" applyNumberFormat="1" applyFont="1" applyBorder="1" applyAlignment="1">
      <alignment horizontal="right"/>
    </xf>
    <xf numFmtId="180" fontId="33" fillId="34" borderId="10" xfId="0" applyNumberFormat="1" applyFont="1" applyFill="1" applyBorder="1" applyAlignment="1">
      <alignment horizontal="right"/>
    </xf>
    <xf numFmtId="0" fontId="18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/>
    </xf>
    <xf numFmtId="0" fontId="31" fillId="34" borderId="0" xfId="0" applyFont="1" applyFill="1" applyAlignment="1">
      <alignment/>
    </xf>
    <xf numFmtId="0" fontId="18" fillId="34" borderId="0" xfId="0" applyFont="1" applyFill="1" applyBorder="1" applyAlignment="1">
      <alignment horizontal="left" wrapText="1"/>
    </xf>
    <xf numFmtId="180" fontId="18" fillId="34" borderId="0" xfId="0" applyNumberFormat="1" applyFont="1" applyFill="1" applyBorder="1" applyAlignment="1">
      <alignment horizontal="right" wrapText="1"/>
    </xf>
    <xf numFmtId="0" fontId="19" fillId="34" borderId="0" xfId="0" applyFont="1" applyFill="1" applyBorder="1" applyAlignment="1" quotePrefix="1">
      <alignment horizontal="left"/>
    </xf>
    <xf numFmtId="0" fontId="19" fillId="34" borderId="0" xfId="0" applyFont="1" applyFill="1" applyBorder="1" applyAlignment="1">
      <alignment wrapText="1"/>
    </xf>
    <xf numFmtId="180" fontId="19" fillId="34" borderId="0" xfId="0" applyNumberFormat="1" applyFont="1" applyFill="1" applyBorder="1" applyAlignment="1">
      <alignment horizontal="right" wrapText="1"/>
    </xf>
    <xf numFmtId="0" fontId="19" fillId="34" borderId="0" xfId="0" applyFont="1" applyFill="1" applyBorder="1" applyAlignment="1">
      <alignment horizontal="left"/>
    </xf>
    <xf numFmtId="0" fontId="19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8" fillId="34" borderId="30" xfId="0" applyFont="1" applyFill="1" applyBorder="1" applyAlignment="1">
      <alignment/>
    </xf>
    <xf numFmtId="0" fontId="18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Continuous" vertical="top" wrapText="1"/>
    </xf>
    <xf numFmtId="0" fontId="19" fillId="34" borderId="10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/>
    </xf>
    <xf numFmtId="0" fontId="26" fillId="34" borderId="30" xfId="0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top" wrapText="1"/>
    </xf>
    <xf numFmtId="1" fontId="14" fillId="34" borderId="0" xfId="0" applyNumberFormat="1" applyFont="1" applyFill="1" applyBorder="1" applyAlignment="1">
      <alignment/>
    </xf>
    <xf numFmtId="180" fontId="18" fillId="34" borderId="10" xfId="0" applyNumberFormat="1" applyFont="1" applyFill="1" applyBorder="1" applyAlignment="1" quotePrefix="1">
      <alignment horizontal="right" wrapText="1"/>
    </xf>
    <xf numFmtId="0" fontId="18" fillId="34" borderId="10" xfId="0" applyFont="1" applyFill="1" applyBorder="1" applyAlignment="1" quotePrefix="1">
      <alignment horizontal="left" wrapText="1"/>
    </xf>
    <xf numFmtId="0" fontId="22" fillId="34" borderId="0" xfId="0" applyFont="1" applyFill="1" applyAlignment="1">
      <alignment/>
    </xf>
    <xf numFmtId="0" fontId="31" fillId="34" borderId="0" xfId="0" applyFont="1" applyFill="1" applyBorder="1" applyAlignment="1">
      <alignment/>
    </xf>
    <xf numFmtId="0" fontId="18" fillId="34" borderId="28" xfId="0" applyFont="1" applyFill="1" applyBorder="1" applyAlignment="1">
      <alignment wrapText="1"/>
    </xf>
    <xf numFmtId="0" fontId="18" fillId="34" borderId="31" xfId="0" applyFont="1" applyFill="1" applyBorder="1" applyAlignment="1">
      <alignment horizontal="centerContinuous" wrapText="1"/>
    </xf>
    <xf numFmtId="0" fontId="18" fillId="34" borderId="21" xfId="0" applyFont="1" applyFill="1" applyBorder="1" applyAlignment="1">
      <alignment wrapText="1"/>
    </xf>
    <xf numFmtId="0" fontId="0" fillId="34" borderId="30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wrapText="1"/>
    </xf>
    <xf numFmtId="0" fontId="31" fillId="34" borderId="0" xfId="0" applyFont="1" applyFill="1" applyAlignment="1">
      <alignment wrapText="1"/>
    </xf>
    <xf numFmtId="0" fontId="31" fillId="34" borderId="10" xfId="0" applyFont="1" applyFill="1" applyBorder="1" applyAlignment="1">
      <alignment wrapText="1"/>
    </xf>
    <xf numFmtId="180" fontId="31" fillId="34" borderId="0" xfId="0" applyNumberFormat="1" applyFont="1" applyFill="1" applyAlignment="1">
      <alignment wrapText="1"/>
    </xf>
    <xf numFmtId="0" fontId="19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 quotePrefix="1">
      <alignment horizontal="left" vertical="top" wrapText="1"/>
    </xf>
    <xf numFmtId="0" fontId="85" fillId="34" borderId="10" xfId="0" applyFont="1" applyFill="1" applyBorder="1" applyAlignment="1">
      <alignment/>
    </xf>
    <xf numFmtId="0" fontId="85" fillId="34" borderId="0" xfId="0" applyFont="1" applyFill="1" applyAlignment="1">
      <alignment/>
    </xf>
    <xf numFmtId="0" fontId="86" fillId="34" borderId="10" xfId="0" applyFont="1" applyFill="1" applyBorder="1" applyAlignment="1">
      <alignment horizontal="left" wrapText="1"/>
    </xf>
    <xf numFmtId="0" fontId="18" fillId="34" borderId="13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180" fontId="31" fillId="34" borderId="0" xfId="0" applyNumberFormat="1" applyFont="1" applyFill="1" applyAlignment="1">
      <alignment/>
    </xf>
    <xf numFmtId="180" fontId="87" fillId="34" borderId="0" xfId="0" applyNumberFormat="1" applyFont="1" applyFill="1" applyBorder="1" applyAlignment="1">
      <alignment horizontal="centerContinuous" vertical="top" wrapText="1"/>
    </xf>
    <xf numFmtId="0" fontId="31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left" wrapText="1"/>
    </xf>
    <xf numFmtId="1" fontId="4" fillId="34" borderId="0" xfId="0" applyNumberFormat="1" applyFont="1" applyFill="1" applyBorder="1" applyAlignment="1">
      <alignment horizontal="right" wrapText="1"/>
    </xf>
    <xf numFmtId="0" fontId="10" fillId="34" borderId="0" xfId="0" applyFont="1" applyFill="1" applyBorder="1" applyAlignment="1" quotePrefix="1">
      <alignment horizontal="left" wrapText="1"/>
    </xf>
    <xf numFmtId="0" fontId="10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 quotePrefix="1">
      <alignment horizontal="left" vertical="top" wrapText="1"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 quotePrefix="1">
      <alignment horizontal="left"/>
    </xf>
    <xf numFmtId="0" fontId="1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/>
    </xf>
    <xf numFmtId="0" fontId="14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14" fillId="34" borderId="0" xfId="0" applyFont="1" applyFill="1" applyAlignment="1">
      <alignment wrapText="1"/>
    </xf>
    <xf numFmtId="0" fontId="14" fillId="34" borderId="0" xfId="0" applyFont="1" applyFill="1" applyBorder="1" applyAlignment="1">
      <alignment horizontal="left" wrapText="1"/>
    </xf>
    <xf numFmtId="1" fontId="14" fillId="34" borderId="0" xfId="0" applyNumberFormat="1" applyFont="1" applyFill="1" applyBorder="1" applyAlignment="1">
      <alignment horizontal="right" wrapText="1"/>
    </xf>
    <xf numFmtId="0" fontId="17" fillId="34" borderId="0" xfId="0" applyFont="1" applyFill="1" applyBorder="1" applyAlignment="1" quotePrefix="1">
      <alignment horizontal="left" wrapText="1"/>
    </xf>
    <xf numFmtId="0" fontId="17" fillId="34" borderId="0" xfId="0" applyFont="1" applyFill="1" applyBorder="1" applyAlignment="1">
      <alignment horizontal="left" wrapText="1"/>
    </xf>
    <xf numFmtId="0" fontId="15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wrapText="1"/>
    </xf>
    <xf numFmtId="0" fontId="17" fillId="34" borderId="0" xfId="0" applyFont="1" applyFill="1" applyBorder="1" applyAlignment="1" quotePrefix="1">
      <alignment horizontal="left" vertical="top" wrapText="1"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 quotePrefix="1">
      <alignment horizontal="left"/>
    </xf>
    <xf numFmtId="0" fontId="17" fillId="34" borderId="0" xfId="0" applyFont="1" applyFill="1" applyBorder="1" applyAlignment="1">
      <alignment horizontal="left"/>
    </xf>
    <xf numFmtId="1" fontId="31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3" fillId="34" borderId="30" xfId="0" applyFont="1" applyFill="1" applyBorder="1" applyAlignment="1">
      <alignment/>
    </xf>
    <xf numFmtId="0" fontId="24" fillId="34" borderId="30" xfId="0" applyFont="1" applyFill="1" applyBorder="1" applyAlignment="1">
      <alignment/>
    </xf>
    <xf numFmtId="0" fontId="18" fillId="34" borderId="26" xfId="0" applyFont="1" applyFill="1" applyBorder="1" applyAlignment="1">
      <alignment/>
    </xf>
    <xf numFmtId="0" fontId="18" fillId="34" borderId="26" xfId="0" applyFont="1" applyFill="1" applyBorder="1" applyAlignment="1" quotePrefix="1">
      <alignment horizontal="left"/>
    </xf>
    <xf numFmtId="0" fontId="26" fillId="34" borderId="26" xfId="0" applyFont="1" applyFill="1" applyBorder="1" applyAlignment="1">
      <alignment/>
    </xf>
    <xf numFmtId="0" fontId="18" fillId="34" borderId="30" xfId="0" applyFont="1" applyFill="1" applyBorder="1" applyAlignment="1" quotePrefix="1">
      <alignment horizontal="left"/>
    </xf>
    <xf numFmtId="0" fontId="18" fillId="34" borderId="0" xfId="0" applyFont="1" applyFill="1" applyAlignment="1" quotePrefix="1">
      <alignment horizontal="center"/>
    </xf>
    <xf numFmtId="0" fontId="18" fillId="34" borderId="0" xfId="0" applyFont="1" applyFill="1" applyAlignment="1">
      <alignment/>
    </xf>
    <xf numFmtId="0" fontId="18" fillId="34" borderId="11" xfId="0" applyFont="1" applyFill="1" applyBorder="1" applyAlignment="1">
      <alignment horizontal="left"/>
    </xf>
    <xf numFmtId="0" fontId="18" fillId="34" borderId="11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18" fillId="34" borderId="0" xfId="0" applyFont="1" applyFill="1" applyBorder="1" applyAlignment="1" quotePrefix="1">
      <alignment horizontal="left" wrapText="1"/>
    </xf>
    <xf numFmtId="0" fontId="18" fillId="34" borderId="0" xfId="0" applyFont="1" applyFill="1" applyBorder="1" applyAlignment="1" quotePrefix="1">
      <alignment horizontal="left" vertical="top" wrapText="1"/>
    </xf>
    <xf numFmtId="180" fontId="4" fillId="34" borderId="0" xfId="0" applyNumberFormat="1" applyFont="1" applyFill="1" applyBorder="1" applyAlignment="1">
      <alignment/>
    </xf>
    <xf numFmtId="180" fontId="0" fillId="34" borderId="0" xfId="0" applyNumberFormat="1" applyFill="1" applyAlignment="1">
      <alignment/>
    </xf>
    <xf numFmtId="0" fontId="4" fillId="34" borderId="0" xfId="0" applyFont="1" applyFill="1" applyBorder="1" applyAlignment="1" quotePrefix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180" fontId="4" fillId="34" borderId="0" xfId="0" applyNumberFormat="1" applyFont="1" applyFill="1" applyBorder="1" applyAlignment="1">
      <alignment horizontal="centerContinuous" wrapText="1"/>
    </xf>
    <xf numFmtId="180" fontId="4" fillId="34" borderId="0" xfId="0" applyNumberFormat="1" applyFont="1" applyFill="1" applyBorder="1" applyAlignment="1" quotePrefix="1">
      <alignment horizontal="left" wrapText="1"/>
    </xf>
    <xf numFmtId="0" fontId="5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 quotePrefix="1">
      <alignment horizontal="left" vertical="center"/>
    </xf>
    <xf numFmtId="0" fontId="5" fillId="34" borderId="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 quotePrefix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 quotePrefix="1">
      <alignment horizontal="center" vertical="center" wrapText="1"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4" fillId="34" borderId="33" xfId="0" applyFont="1" applyFill="1" applyBorder="1" applyAlignment="1">
      <alignment wrapText="1"/>
    </xf>
    <xf numFmtId="0" fontId="4" fillId="34" borderId="31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180" fontId="18" fillId="34" borderId="11" xfId="0" applyNumberFormat="1" applyFont="1" applyFill="1" applyBorder="1" applyAlignment="1">
      <alignment horizontal="right" wrapText="1"/>
    </xf>
    <xf numFmtId="0" fontId="18" fillId="34" borderId="10" xfId="0" applyFont="1" applyFill="1" applyBorder="1" applyAlignment="1">
      <alignment horizontal="right" wrapText="1"/>
    </xf>
    <xf numFmtId="0" fontId="19" fillId="34" borderId="13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wrapText="1"/>
    </xf>
    <xf numFmtId="0" fontId="41" fillId="34" borderId="10" xfId="0" applyFont="1" applyFill="1" applyBorder="1" applyAlignment="1">
      <alignment horizontal="center" wrapText="1"/>
    </xf>
    <xf numFmtId="0" fontId="19" fillId="34" borderId="10" xfId="0" applyNumberFormat="1" applyFont="1" applyFill="1" applyBorder="1" applyAlignment="1">
      <alignment horizontal="right" wrapText="1"/>
    </xf>
    <xf numFmtId="1" fontId="43" fillId="34" borderId="10" xfId="0" applyNumberFormat="1" applyFont="1" applyFill="1" applyBorder="1" applyAlignment="1">
      <alignment horizontal="right"/>
    </xf>
    <xf numFmtId="1" fontId="19" fillId="34" borderId="10" xfId="0" applyNumberFormat="1" applyFont="1" applyFill="1" applyBorder="1" applyAlignment="1">
      <alignment horizontal="right" wrapText="1"/>
    </xf>
    <xf numFmtId="1" fontId="19" fillId="34" borderId="10" xfId="0" applyNumberFormat="1" applyFont="1" applyFill="1" applyBorder="1" applyAlignment="1">
      <alignment horizontal="right"/>
    </xf>
    <xf numFmtId="180" fontId="18" fillId="0" borderId="10" xfId="0" applyNumberFormat="1" applyFont="1" applyFill="1" applyBorder="1" applyAlignment="1">
      <alignment horizontal="center" vertical="center" wrapText="1"/>
    </xf>
    <xf numFmtId="180" fontId="18" fillId="0" borderId="11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wrapText="1"/>
    </xf>
    <xf numFmtId="180" fontId="18" fillId="34" borderId="10" xfId="0" applyNumberFormat="1" applyFont="1" applyFill="1" applyBorder="1" applyAlignment="1">
      <alignment horizontal="center"/>
    </xf>
    <xf numFmtId="1" fontId="19" fillId="34" borderId="10" xfId="0" applyNumberFormat="1" applyFont="1" applyFill="1" applyBorder="1" applyAlignment="1">
      <alignment horizontal="center" wrapText="1"/>
    </xf>
    <xf numFmtId="180" fontId="19" fillId="34" borderId="10" xfId="0" applyNumberFormat="1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Continuous" wrapText="1"/>
    </xf>
    <xf numFmtId="0" fontId="19" fillId="34" borderId="0" xfId="0" applyFont="1" applyFill="1" applyBorder="1" applyAlignment="1">
      <alignment horizontal="center" wrapText="1"/>
    </xf>
    <xf numFmtId="0" fontId="30" fillId="34" borderId="0" xfId="0" applyFont="1" applyFill="1" applyBorder="1" applyAlignment="1">
      <alignment wrapText="1"/>
    </xf>
    <xf numFmtId="0" fontId="19" fillId="34" borderId="30" xfId="0" applyFont="1" applyFill="1" applyBorder="1" applyAlignment="1">
      <alignment horizontal="left" vertical="center" wrapText="1"/>
    </xf>
    <xf numFmtId="0" fontId="18" fillId="34" borderId="0" xfId="0" applyFont="1" applyFill="1" applyBorder="1" applyAlignment="1">
      <alignment horizontal="centerContinuous" wrapText="1"/>
    </xf>
    <xf numFmtId="0" fontId="18" fillId="34" borderId="0" xfId="0" applyFont="1" applyFill="1" applyBorder="1" applyAlignment="1">
      <alignment horizontal="centerContinuous"/>
    </xf>
    <xf numFmtId="0" fontId="19" fillId="34" borderId="0" xfId="0" applyFont="1" applyFill="1" applyAlignment="1">
      <alignment wrapText="1"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/>
    </xf>
    <xf numFmtId="0" fontId="18" fillId="34" borderId="12" xfId="0" applyFont="1" applyFill="1" applyBorder="1" applyAlignment="1">
      <alignment wrapText="1"/>
    </xf>
    <xf numFmtId="0" fontId="19" fillId="34" borderId="32" xfId="0" applyFont="1" applyFill="1" applyBorder="1" applyAlignment="1">
      <alignment horizontal="center" wrapText="1"/>
    </xf>
    <xf numFmtId="0" fontId="33" fillId="34" borderId="24" xfId="0" applyFont="1" applyFill="1" applyBorder="1" applyAlignment="1">
      <alignment horizontal="center" vertical="center" wrapText="1"/>
    </xf>
    <xf numFmtId="0" fontId="36" fillId="34" borderId="0" xfId="0" applyFont="1" applyFill="1" applyAlignment="1">
      <alignment/>
    </xf>
    <xf numFmtId="0" fontId="18" fillId="34" borderId="31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center"/>
    </xf>
    <xf numFmtId="0" fontId="36" fillId="34" borderId="31" xfId="0" applyFont="1" applyFill="1" applyBorder="1" applyAlignment="1">
      <alignment horizontal="left" wrapText="1"/>
    </xf>
    <xf numFmtId="180" fontId="38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/>
    </xf>
    <xf numFmtId="49" fontId="19" fillId="34" borderId="10" xfId="0" applyNumberFormat="1" applyFont="1" applyFill="1" applyBorder="1" applyAlignment="1">
      <alignment horizontal="right" wrapText="1"/>
    </xf>
    <xf numFmtId="180" fontId="38" fillId="34" borderId="13" xfId="0" applyNumberFormat="1" applyFont="1" applyFill="1" applyBorder="1" applyAlignment="1">
      <alignment horizontal="right"/>
    </xf>
    <xf numFmtId="180" fontId="38" fillId="34" borderId="10" xfId="0" applyNumberFormat="1" applyFont="1" applyFill="1" applyBorder="1" applyAlignment="1">
      <alignment horizontal="right"/>
    </xf>
    <xf numFmtId="180" fontId="19" fillId="34" borderId="13" xfId="0" applyNumberFormat="1" applyFont="1" applyFill="1" applyBorder="1" applyAlignment="1">
      <alignment horizontal="right"/>
    </xf>
    <xf numFmtId="180" fontId="40" fillId="34" borderId="13" xfId="0" applyNumberFormat="1" applyFont="1" applyFill="1" applyBorder="1" applyAlignment="1">
      <alignment horizontal="right"/>
    </xf>
    <xf numFmtId="0" fontId="33" fillId="36" borderId="10" xfId="0" applyFont="1" applyFill="1" applyBorder="1" applyAlignment="1">
      <alignment/>
    </xf>
    <xf numFmtId="0" fontId="19" fillId="36" borderId="20" xfId="0" applyFont="1" applyFill="1" applyBorder="1" applyAlignment="1">
      <alignment horizontal="left" vertical="top" wrapText="1"/>
    </xf>
    <xf numFmtId="0" fontId="19" fillId="36" borderId="13" xfId="0" applyNumberFormat="1" applyFont="1" applyFill="1" applyBorder="1" applyAlignment="1">
      <alignment wrapText="1"/>
    </xf>
    <xf numFmtId="180" fontId="19" fillId="36" borderId="13" xfId="0" applyNumberFormat="1" applyFont="1" applyFill="1" applyBorder="1" applyAlignment="1">
      <alignment wrapText="1"/>
    </xf>
    <xf numFmtId="0" fontId="19" fillId="36" borderId="13" xfId="0" applyNumberFormat="1" applyFont="1" applyFill="1" applyBorder="1" applyAlignment="1">
      <alignment horizontal="right" wrapText="1"/>
    </xf>
    <xf numFmtId="180" fontId="19" fillId="36" borderId="13" xfId="0" applyNumberFormat="1" applyFont="1" applyFill="1" applyBorder="1" applyAlignment="1">
      <alignment horizontal="right" wrapText="1"/>
    </xf>
    <xf numFmtId="180" fontId="37" fillId="35" borderId="13" xfId="0" applyNumberFormat="1" applyFont="1" applyFill="1" applyBorder="1" applyAlignment="1">
      <alignment horizontal="center"/>
    </xf>
    <xf numFmtId="0" fontId="37" fillId="35" borderId="13" xfId="0" applyFont="1" applyFill="1" applyBorder="1" applyAlignment="1">
      <alignment horizontal="center"/>
    </xf>
    <xf numFmtId="0" fontId="88" fillId="35" borderId="10" xfId="0" applyFont="1" applyFill="1" applyBorder="1" applyAlignment="1">
      <alignment vertical="center" wrapText="1"/>
    </xf>
    <xf numFmtId="0" fontId="18" fillId="34" borderId="13" xfId="0" applyNumberFormat="1" applyFont="1" applyFill="1" applyBorder="1" applyAlignment="1">
      <alignment wrapText="1"/>
    </xf>
    <xf numFmtId="180" fontId="18" fillId="34" borderId="13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/>
    </xf>
    <xf numFmtId="180" fontId="18" fillId="35" borderId="10" xfId="0" applyNumberFormat="1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19" fillId="35" borderId="10" xfId="0" applyFont="1" applyFill="1" applyBorder="1" applyAlignment="1">
      <alignment wrapText="1"/>
    </xf>
    <xf numFmtId="180" fontId="40" fillId="35" borderId="10" xfId="0" applyNumberFormat="1" applyFont="1" applyFill="1" applyBorder="1" applyAlignment="1">
      <alignment horizontal="right"/>
    </xf>
    <xf numFmtId="180" fontId="19" fillId="35" borderId="10" xfId="0" applyNumberFormat="1" applyFont="1" applyFill="1" applyBorder="1" applyAlignment="1">
      <alignment horizontal="right"/>
    </xf>
    <xf numFmtId="0" fontId="33" fillId="35" borderId="10" xfId="0" applyFont="1" applyFill="1" applyBorder="1" applyAlignment="1">
      <alignment/>
    </xf>
    <xf numFmtId="180" fontId="33" fillId="0" borderId="10" xfId="0" applyNumberFormat="1" applyFont="1" applyFill="1" applyBorder="1" applyAlignment="1">
      <alignment/>
    </xf>
    <xf numFmtId="180" fontId="33" fillId="0" borderId="10" xfId="0" applyNumberFormat="1" applyFont="1" applyFill="1" applyBorder="1" applyAlignment="1">
      <alignment/>
    </xf>
    <xf numFmtId="0" fontId="37" fillId="0" borderId="13" xfId="0" applyFont="1" applyBorder="1" applyAlignment="1">
      <alignment/>
    </xf>
    <xf numFmtId="0" fontId="25" fillId="0" borderId="13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right"/>
    </xf>
    <xf numFmtId="0" fontId="37" fillId="35" borderId="10" xfId="0" applyFont="1" applyFill="1" applyBorder="1" applyAlignment="1">
      <alignment/>
    </xf>
    <xf numFmtId="180" fontId="40" fillId="34" borderId="10" xfId="0" applyNumberFormat="1" applyFont="1" applyFill="1" applyBorder="1" applyAlignment="1">
      <alignment horizontal="right"/>
    </xf>
    <xf numFmtId="180" fontId="19" fillId="35" borderId="10" xfId="0" applyNumberFormat="1" applyFont="1" applyFill="1" applyBorder="1" applyAlignment="1">
      <alignment horizontal="right" wrapText="1"/>
    </xf>
    <xf numFmtId="0" fontId="18" fillId="35" borderId="10" xfId="0" applyNumberFormat="1" applyFont="1" applyFill="1" applyBorder="1" applyAlignment="1">
      <alignment horizontal="right" wrapText="1"/>
    </xf>
    <xf numFmtId="0" fontId="18" fillId="34" borderId="10" xfId="0" applyNumberFormat="1" applyFont="1" applyFill="1" applyBorder="1" applyAlignment="1">
      <alignment horizontal="center" wrapText="1"/>
    </xf>
    <xf numFmtId="0" fontId="19" fillId="35" borderId="10" xfId="0" applyNumberFormat="1" applyFont="1" applyFill="1" applyBorder="1" applyAlignment="1">
      <alignment horizontal="right" wrapText="1"/>
    </xf>
    <xf numFmtId="49" fontId="18" fillId="34" borderId="10" xfId="0" applyNumberFormat="1" applyFont="1" applyFill="1" applyBorder="1" applyAlignment="1">
      <alignment horizontal="center" wrapText="1"/>
    </xf>
    <xf numFmtId="0" fontId="18" fillId="35" borderId="0" xfId="0" applyFont="1" applyFill="1" applyAlignment="1">
      <alignment/>
    </xf>
    <xf numFmtId="0" fontId="18" fillId="34" borderId="13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right"/>
    </xf>
    <xf numFmtId="1" fontId="18" fillId="34" borderId="10" xfId="0" applyNumberFormat="1" applyFont="1" applyFill="1" applyBorder="1" applyAlignment="1">
      <alignment horizontal="right"/>
    </xf>
    <xf numFmtId="0" fontId="18" fillId="34" borderId="13" xfId="0" applyFont="1" applyFill="1" applyBorder="1" applyAlignment="1" quotePrefix="1">
      <alignment horizontal="center" wrapText="1"/>
    </xf>
    <xf numFmtId="0" fontId="18" fillId="34" borderId="13" xfId="0" applyFont="1" applyFill="1" applyBorder="1" applyAlignment="1">
      <alignment horizontal="center" wrapText="1"/>
    </xf>
    <xf numFmtId="0" fontId="18" fillId="34" borderId="10" xfId="0" applyFont="1" applyFill="1" applyBorder="1" applyAlignment="1" quotePrefix="1">
      <alignment horizontal="center" wrapText="1"/>
    </xf>
    <xf numFmtId="0" fontId="31" fillId="34" borderId="0" xfId="0" applyFont="1" applyFill="1" applyAlignment="1">
      <alignment horizontal="center" wrapText="1"/>
    </xf>
    <xf numFmtId="180" fontId="18" fillId="34" borderId="10" xfId="0" applyNumberFormat="1" applyFont="1" applyFill="1" applyBorder="1" applyAlignment="1">
      <alignment horizontal="left" wrapText="1"/>
    </xf>
    <xf numFmtId="180" fontId="86" fillId="34" borderId="10" xfId="0" applyNumberFormat="1" applyFont="1" applyFill="1" applyBorder="1" applyAlignment="1">
      <alignment horizontal="right" wrapText="1"/>
    </xf>
    <xf numFmtId="1" fontId="18" fillId="34" borderId="10" xfId="0" applyNumberFormat="1" applyFont="1" applyFill="1" applyBorder="1" applyAlignment="1" quotePrefix="1">
      <alignment horizontal="right" wrapText="1"/>
    </xf>
    <xf numFmtId="1" fontId="18" fillId="34" borderId="10" xfId="0" applyNumberFormat="1" applyFont="1" applyFill="1" applyBorder="1" applyAlignment="1">
      <alignment horizontal="right" wrapText="1"/>
    </xf>
    <xf numFmtId="180" fontId="4" fillId="34" borderId="0" xfId="0" applyNumberFormat="1" applyFont="1" applyFill="1" applyBorder="1" applyAlignment="1">
      <alignment horizontal="centerContinuous" vertical="top" wrapText="1"/>
    </xf>
    <xf numFmtId="180" fontId="19" fillId="34" borderId="0" xfId="0" applyNumberFormat="1" applyFont="1" applyFill="1" applyBorder="1" applyAlignment="1">
      <alignment/>
    </xf>
    <xf numFmtId="180" fontId="4" fillId="37" borderId="0" xfId="0" applyNumberFormat="1" applyFont="1" applyFill="1" applyBorder="1" applyAlignment="1">
      <alignment horizontal="right" wrapText="1"/>
    </xf>
    <xf numFmtId="0" fontId="18" fillId="34" borderId="32" xfId="0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18" fillId="34" borderId="10" xfId="0" applyFont="1" applyFill="1" applyBorder="1" applyAlignment="1">
      <alignment horizontal="right" vertical="top"/>
    </xf>
    <xf numFmtId="1" fontId="18" fillId="34" borderId="10" xfId="0" applyNumberFormat="1" applyFont="1" applyFill="1" applyBorder="1" applyAlignment="1">
      <alignment horizontal="right" vertical="top"/>
    </xf>
    <xf numFmtId="180" fontId="18" fillId="34" borderId="10" xfId="0" applyNumberFormat="1" applyFont="1" applyFill="1" applyBorder="1" applyAlignment="1">
      <alignment horizontal="right" vertical="top"/>
    </xf>
    <xf numFmtId="0" fontId="18" fillId="34" borderId="10" xfId="0" applyFont="1" applyFill="1" applyBorder="1" applyAlignment="1" quotePrefix="1">
      <alignment horizontal="center"/>
    </xf>
    <xf numFmtId="0" fontId="20" fillId="34" borderId="10" xfId="0" applyFont="1" applyFill="1" applyBorder="1" applyAlignment="1">
      <alignment horizontal="right"/>
    </xf>
    <xf numFmtId="180" fontId="19" fillId="34" borderId="10" xfId="0" applyNumberFormat="1" applyFont="1" applyFill="1" applyBorder="1" applyAlignment="1">
      <alignment horizontal="right"/>
    </xf>
    <xf numFmtId="0" fontId="19" fillId="34" borderId="0" xfId="0" applyFont="1" applyFill="1" applyAlignment="1">
      <alignment horizontal="right"/>
    </xf>
    <xf numFmtId="0" fontId="43" fillId="34" borderId="10" xfId="0" applyFont="1" applyFill="1" applyBorder="1" applyAlignment="1">
      <alignment horizontal="right"/>
    </xf>
    <xf numFmtId="0" fontId="21" fillId="34" borderId="0" xfId="0" applyFont="1" applyFill="1" applyAlignment="1">
      <alignment wrapText="1"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Alignment="1">
      <alignment horizontal="center"/>
    </xf>
    <xf numFmtId="0" fontId="19" fillId="34" borderId="30" xfId="0" applyFont="1" applyFill="1" applyBorder="1" applyAlignment="1">
      <alignment horizontal="left" vertical="top" wrapText="1"/>
    </xf>
    <xf numFmtId="0" fontId="27" fillId="34" borderId="10" xfId="0" applyFont="1" applyFill="1" applyBorder="1" applyAlignment="1">
      <alignment/>
    </xf>
    <xf numFmtId="0" fontId="29" fillId="34" borderId="0" xfId="0" applyFont="1" applyFill="1" applyBorder="1" applyAlignment="1">
      <alignment horizontal="centerContinuous" wrapText="1"/>
    </xf>
    <xf numFmtId="0" fontId="33" fillId="34" borderId="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8" fillId="34" borderId="0" xfId="0" applyFont="1" applyFill="1" applyAlignment="1">
      <alignment horizontal="centerContinuous"/>
    </xf>
    <xf numFmtId="0" fontId="41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 wrapText="1"/>
    </xf>
    <xf numFmtId="0" fontId="28" fillId="34" borderId="0" xfId="0" applyFont="1" applyFill="1" applyAlignment="1">
      <alignment wrapText="1"/>
    </xf>
    <xf numFmtId="1" fontId="89" fillId="34" borderId="10" xfId="0" applyNumberFormat="1" applyFont="1" applyFill="1" applyBorder="1" applyAlignment="1">
      <alignment horizontal="right"/>
    </xf>
    <xf numFmtId="180" fontId="20" fillId="34" borderId="10" xfId="0" applyNumberFormat="1" applyFont="1" applyFill="1" applyBorder="1" applyAlignment="1">
      <alignment horizontal="right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right"/>
    </xf>
    <xf numFmtId="180" fontId="18" fillId="34" borderId="11" xfId="0" applyNumberFormat="1" applyFont="1" applyFill="1" applyBorder="1" applyAlignment="1">
      <alignment horizontal="right"/>
    </xf>
    <xf numFmtId="49" fontId="21" fillId="34" borderId="0" xfId="0" applyNumberFormat="1" applyFont="1" applyFill="1" applyBorder="1" applyAlignment="1">
      <alignment horizontal="centerContinuous" wrapText="1"/>
    </xf>
    <xf numFmtId="0" fontId="20" fillId="34" borderId="0" xfId="0" applyFont="1" applyFill="1" applyAlignment="1">
      <alignment horizontal="centerContinuous"/>
    </xf>
    <xf numFmtId="180" fontId="18" fillId="34" borderId="0" xfId="0" applyNumberFormat="1" applyFont="1" applyFill="1" applyAlignment="1">
      <alignment horizontal="centerContinuous"/>
    </xf>
    <xf numFmtId="180" fontId="32" fillId="34" borderId="0" xfId="0" applyNumberFormat="1" applyFont="1" applyFill="1" applyBorder="1" applyAlignment="1">
      <alignment horizontal="center"/>
    </xf>
    <xf numFmtId="49" fontId="21" fillId="34" borderId="0" xfId="0" applyNumberFormat="1" applyFont="1" applyFill="1" applyAlignment="1">
      <alignment horizontal="centerContinuous" wrapText="1"/>
    </xf>
    <xf numFmtId="180" fontId="20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0" fontId="34" fillId="34" borderId="0" xfId="0" applyFont="1" applyFill="1" applyBorder="1" applyAlignment="1">
      <alignment horizontal="center" wrapText="1"/>
    </xf>
    <xf numFmtId="49" fontId="19" fillId="0" borderId="10" xfId="0" applyNumberFormat="1" applyFont="1" applyBorder="1" applyAlignment="1">
      <alignment horizontal="left" wrapText="1"/>
    </xf>
    <xf numFmtId="0" fontId="18" fillId="0" borderId="13" xfId="0" applyFont="1" applyBorder="1" applyAlignment="1">
      <alignment horizontal="right" vertical="center" wrapText="1"/>
    </xf>
    <xf numFmtId="180" fontId="18" fillId="0" borderId="13" xfId="0" applyNumberFormat="1" applyFont="1" applyBorder="1" applyAlignment="1">
      <alignment horizontal="right" vertical="center" wrapText="1"/>
    </xf>
    <xf numFmtId="0" fontId="84" fillId="34" borderId="13" xfId="0" applyFont="1" applyFill="1" applyBorder="1" applyAlignment="1">
      <alignment horizontal="right" vertical="center" wrapText="1"/>
    </xf>
    <xf numFmtId="180" fontId="84" fillId="34" borderId="13" xfId="0" applyNumberFormat="1" applyFont="1" applyFill="1" applyBorder="1" applyAlignment="1">
      <alignment horizontal="right" vertical="center" wrapText="1"/>
    </xf>
    <xf numFmtId="180" fontId="19" fillId="0" borderId="13" xfId="0" applyNumberFormat="1" applyFont="1" applyBorder="1" applyAlignment="1">
      <alignment horizontal="right" vertical="center" wrapText="1"/>
    </xf>
    <xf numFmtId="0" fontId="19" fillId="0" borderId="13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180" fontId="18" fillId="0" borderId="12" xfId="0" applyNumberFormat="1" applyFont="1" applyBorder="1" applyAlignment="1">
      <alignment horizontal="right" vertical="center" wrapText="1"/>
    </xf>
    <xf numFmtId="180" fontId="19" fillId="0" borderId="10" xfId="0" applyNumberFormat="1" applyFont="1" applyFill="1" applyBorder="1" applyAlignment="1">
      <alignment horizontal="right" vertical="center" wrapText="1"/>
    </xf>
    <xf numFmtId="180" fontId="19" fillId="0" borderId="10" xfId="0" applyNumberFormat="1" applyFont="1" applyFill="1" applyBorder="1" applyAlignment="1">
      <alignment horizontal="right" vertical="center"/>
    </xf>
    <xf numFmtId="0" fontId="18" fillId="34" borderId="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/>
    </xf>
    <xf numFmtId="0" fontId="18" fillId="34" borderId="0" xfId="0" applyFont="1" applyFill="1" applyBorder="1" applyAlignment="1">
      <alignment horizontal="center" wrapText="1"/>
    </xf>
    <xf numFmtId="0" fontId="18" fillId="34" borderId="0" xfId="0" applyFont="1" applyFill="1" applyBorder="1" applyAlignment="1">
      <alignment horizontal="center" wrapText="1"/>
    </xf>
    <xf numFmtId="180" fontId="31" fillId="34" borderId="10" xfId="0" applyNumberFormat="1" applyFont="1" applyFill="1" applyBorder="1" applyAlignment="1">
      <alignment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wrapText="1"/>
    </xf>
    <xf numFmtId="0" fontId="29" fillId="34" borderId="0" xfId="0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49" fontId="18" fillId="34" borderId="20" xfId="0" applyNumberFormat="1" applyFont="1" applyFill="1" applyBorder="1" applyAlignment="1">
      <alignment wrapText="1"/>
    </xf>
    <xf numFmtId="0" fontId="18" fillId="34" borderId="13" xfId="0" applyNumberFormat="1" applyFont="1" applyFill="1" applyBorder="1" applyAlignment="1">
      <alignment horizontal="center" wrapText="1"/>
    </xf>
    <xf numFmtId="180" fontId="33" fillId="0" borderId="13" xfId="0" applyNumberFormat="1" applyFont="1" applyFill="1" applyBorder="1" applyAlignment="1">
      <alignment horizontal="right"/>
    </xf>
    <xf numFmtId="180" fontId="18" fillId="34" borderId="13" xfId="0" applyNumberFormat="1" applyFont="1" applyFill="1" applyBorder="1" applyAlignment="1">
      <alignment horizontal="right"/>
    </xf>
    <xf numFmtId="180" fontId="18" fillId="34" borderId="13" xfId="0" applyNumberFormat="1" applyFont="1" applyFill="1" applyBorder="1" applyAlignment="1">
      <alignment/>
    </xf>
    <xf numFmtId="180" fontId="18" fillId="0" borderId="0" xfId="0" applyNumberFormat="1" applyFont="1" applyAlignment="1">
      <alignment/>
    </xf>
    <xf numFmtId="0" fontId="19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0" fillId="34" borderId="0" xfId="0" applyFill="1" applyAlignment="1">
      <alignment horizontal="left" wrapText="1"/>
    </xf>
    <xf numFmtId="0" fontId="14" fillId="34" borderId="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left" wrapText="1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wrapText="1"/>
    </xf>
    <xf numFmtId="180" fontId="84" fillId="34" borderId="10" xfId="0" applyNumberFormat="1" applyFont="1" applyFill="1" applyBorder="1" applyAlignment="1">
      <alignment horizontal="right"/>
    </xf>
    <xf numFmtId="0" fontId="26" fillId="34" borderId="0" xfId="0" applyFont="1" applyFill="1" applyBorder="1" applyAlignment="1">
      <alignment horizontal="centerContinuous" wrapText="1"/>
    </xf>
    <xf numFmtId="0" fontId="19" fillId="34" borderId="0" xfId="0" applyFont="1" applyFill="1" applyAlignment="1">
      <alignment horizontal="centerContinuous"/>
    </xf>
    <xf numFmtId="0" fontId="19" fillId="34" borderId="0" xfId="0" applyFont="1" applyFill="1" applyAlignment="1">
      <alignment horizontal="centerContinuous" wrapText="1"/>
    </xf>
    <xf numFmtId="0" fontId="18" fillId="34" borderId="30" xfId="0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wrapText="1"/>
    </xf>
    <xf numFmtId="180" fontId="18" fillId="34" borderId="10" xfId="0" applyNumberFormat="1" applyFont="1" applyFill="1" applyBorder="1" applyAlignment="1">
      <alignment horizontal="center" wrapText="1"/>
    </xf>
    <xf numFmtId="1" fontId="18" fillId="34" borderId="10" xfId="0" applyNumberFormat="1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2" fontId="18" fillId="34" borderId="10" xfId="0" applyNumberFormat="1" applyFont="1" applyFill="1" applyBorder="1" applyAlignment="1">
      <alignment horizontal="right" vertical="top"/>
    </xf>
    <xf numFmtId="0" fontId="19" fillId="34" borderId="10" xfId="57" applyFont="1" applyFill="1" applyBorder="1" applyAlignment="1">
      <alignment horizontal="left" vertical="top" wrapText="1"/>
      <protection/>
    </xf>
    <xf numFmtId="0" fontId="19" fillId="34" borderId="10" xfId="57" applyFont="1" applyFill="1" applyBorder="1" applyAlignment="1" quotePrefix="1">
      <alignment horizontal="left" vertical="top" wrapText="1"/>
      <protection/>
    </xf>
    <xf numFmtId="0" fontId="44" fillId="34" borderId="0" xfId="0" applyFont="1" applyFill="1" applyAlignment="1">
      <alignment/>
    </xf>
    <xf numFmtId="49" fontId="19" fillId="34" borderId="33" xfId="0" applyNumberFormat="1" applyFont="1" applyFill="1" applyBorder="1" applyAlignment="1">
      <alignment horizontal="left" vertical="top" wrapText="1"/>
    </xf>
    <xf numFmtId="49" fontId="19" fillId="34" borderId="26" xfId="0" applyNumberFormat="1" applyFont="1" applyFill="1" applyBorder="1" applyAlignment="1">
      <alignment horizontal="left" vertical="top" wrapText="1"/>
    </xf>
    <xf numFmtId="49" fontId="19" fillId="34" borderId="31" xfId="0" applyNumberFormat="1" applyFont="1" applyFill="1" applyBorder="1" applyAlignment="1">
      <alignment horizontal="left" vertical="top" wrapText="1"/>
    </xf>
    <xf numFmtId="14" fontId="19" fillId="34" borderId="10" xfId="0" applyNumberFormat="1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18" fillId="34" borderId="0" xfId="0" applyNumberFormat="1" applyFont="1" applyFill="1" applyBorder="1" applyAlignment="1">
      <alignment horizontal="left" wrapText="1"/>
    </xf>
    <xf numFmtId="0" fontId="0" fillId="34" borderId="0" xfId="0" applyFill="1" applyAlignment="1">
      <alignment horizontal="left" wrapText="1"/>
    </xf>
    <xf numFmtId="0" fontId="14" fillId="34" borderId="0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18" fillId="34" borderId="33" xfId="0" applyFont="1" applyFill="1" applyBorder="1" applyAlignment="1" quotePrefix="1">
      <alignment horizontal="center" vertical="center" wrapText="1"/>
    </xf>
    <xf numFmtId="0" fontId="21" fillId="34" borderId="33" xfId="0" applyFont="1" applyFill="1" applyBorder="1" applyAlignment="1">
      <alignment horizontal="left"/>
    </xf>
    <xf numFmtId="0" fontId="21" fillId="34" borderId="26" xfId="0" applyFont="1" applyFill="1" applyBorder="1" applyAlignment="1">
      <alignment horizontal="left"/>
    </xf>
    <xf numFmtId="0" fontId="21" fillId="34" borderId="31" xfId="0" applyFont="1" applyFill="1" applyBorder="1" applyAlignment="1">
      <alignment horizontal="left"/>
    </xf>
    <xf numFmtId="0" fontId="18" fillId="34" borderId="33" xfId="0" applyFont="1" applyFill="1" applyBorder="1" applyAlignment="1">
      <alignment horizontal="left"/>
    </xf>
    <xf numFmtId="0" fontId="18" fillId="34" borderId="26" xfId="0" applyFont="1" applyFill="1" applyBorder="1" applyAlignment="1">
      <alignment horizontal="left"/>
    </xf>
    <xf numFmtId="0" fontId="18" fillId="34" borderId="31" xfId="0" applyFont="1" applyFill="1" applyBorder="1" applyAlignment="1">
      <alignment horizontal="left"/>
    </xf>
    <xf numFmtId="0" fontId="19" fillId="34" borderId="30" xfId="0" applyFont="1" applyFill="1" applyBorder="1" applyAlignment="1">
      <alignment horizontal="center" vertical="top" wrapText="1"/>
    </xf>
    <xf numFmtId="0" fontId="19" fillId="34" borderId="33" xfId="0" applyFont="1" applyFill="1" applyBorder="1" applyAlignment="1">
      <alignment horizontal="center" wrapText="1"/>
    </xf>
    <xf numFmtId="0" fontId="19" fillId="34" borderId="26" xfId="0" applyFont="1" applyFill="1" applyBorder="1" applyAlignment="1">
      <alignment horizontal="center" wrapText="1"/>
    </xf>
    <xf numFmtId="0" fontId="19" fillId="34" borderId="31" xfId="0" applyFont="1" applyFill="1" applyBorder="1" applyAlignment="1">
      <alignment horizontal="center" wrapText="1"/>
    </xf>
    <xf numFmtId="0" fontId="83" fillId="34" borderId="11" xfId="0" applyFont="1" applyFill="1" applyBorder="1" applyAlignment="1">
      <alignment horizontal="center" vertical="center" wrapText="1"/>
    </xf>
    <xf numFmtId="0" fontId="83" fillId="34" borderId="13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32" fillId="34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wrapText="1"/>
    </xf>
    <xf numFmtId="0" fontId="18" fillId="0" borderId="12" xfId="0" applyFont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28" xfId="0" applyFont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38" borderId="0" xfId="0" applyFont="1" applyFill="1" applyBorder="1" applyAlignment="1">
      <alignment horizontal="center" wrapText="1"/>
    </xf>
    <xf numFmtId="0" fontId="18" fillId="37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9" fillId="34" borderId="33" xfId="0" applyFont="1" applyFill="1" applyBorder="1" applyAlignment="1">
      <alignment horizontal="center"/>
    </xf>
    <xf numFmtId="0" fontId="19" fillId="34" borderId="26" xfId="0" applyFont="1" applyFill="1" applyBorder="1" applyAlignment="1">
      <alignment horizontal="center"/>
    </xf>
    <xf numFmtId="0" fontId="19" fillId="34" borderId="31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18" fillId="34" borderId="0" xfId="0" applyFont="1" applyFill="1" applyBorder="1" applyAlignment="1">
      <alignment horizontal="center" wrapText="1"/>
    </xf>
    <xf numFmtId="0" fontId="33" fillId="34" borderId="0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wrapText="1"/>
    </xf>
    <xf numFmtId="0" fontId="18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62"/>
  <sheetViews>
    <sheetView tabSelected="1" zoomScalePageLayoutView="0" workbookViewId="0" topLeftCell="A16">
      <selection activeCell="P28" sqref="P28"/>
    </sheetView>
  </sheetViews>
  <sheetFormatPr defaultColWidth="9.140625" defaultRowHeight="12.75"/>
  <cols>
    <col min="1" max="1" width="29.8515625" style="150" customWidth="1"/>
    <col min="2" max="2" width="8.00390625" style="150" customWidth="1"/>
    <col min="3" max="3" width="10.28125" style="150" customWidth="1"/>
    <col min="4" max="4" width="12.140625" style="150" customWidth="1"/>
    <col min="5" max="5" width="9.140625" style="150" customWidth="1"/>
    <col min="6" max="8" width="10.8515625" style="150" customWidth="1"/>
    <col min="9" max="10" width="10.140625" style="150" customWidth="1"/>
    <col min="11" max="11" width="11.140625" style="150" customWidth="1"/>
    <col min="12" max="12" width="8.8515625" style="150" customWidth="1"/>
    <col min="13" max="13" width="10.140625" style="150" bestFit="1" customWidth="1"/>
    <col min="14" max="14" width="9.8515625" style="150" customWidth="1"/>
    <col min="15" max="15" width="10.140625" style="150" customWidth="1"/>
    <col min="16" max="16" width="9.8515625" style="150" customWidth="1"/>
    <col min="17" max="17" width="9.57421875" style="150" customWidth="1"/>
    <col min="18" max="18" width="10.421875" style="150" customWidth="1"/>
    <col min="19" max="19" width="9.28125" style="150" customWidth="1"/>
    <col min="20" max="20" width="23.28125" style="253" customWidth="1"/>
    <col min="21" max="21" width="19.00390625" style="253" customWidth="1"/>
    <col min="22" max="16384" width="9.140625" style="253" customWidth="1"/>
  </cols>
  <sheetData>
    <row r="2" spans="2:5" ht="25.5" customHeight="1">
      <c r="B2" s="273" t="s">
        <v>594</v>
      </c>
      <c r="C2" s="267"/>
      <c r="D2" s="267"/>
      <c r="E2" s="151"/>
    </row>
    <row r="4" spans="1:19" ht="14.25">
      <c r="A4" s="151"/>
      <c r="B4" s="151"/>
      <c r="C4" s="153" t="s">
        <v>149</v>
      </c>
      <c r="D4" s="542"/>
      <c r="E4" s="153"/>
      <c r="F4" s="153"/>
      <c r="G4" s="155"/>
      <c r="H4" s="155"/>
      <c r="I4" s="155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4.25">
      <c r="A5" s="152" t="s">
        <v>212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1:19" ht="14.25">
      <c r="A6" s="152" t="s">
        <v>341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</row>
    <row r="7" spans="1:19" ht="14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</row>
    <row r="8" spans="1:19" ht="14.25">
      <c r="A8" s="540" t="s">
        <v>576</v>
      </c>
      <c r="B8" s="547" t="s">
        <v>577</v>
      </c>
      <c r="C8" s="547"/>
      <c r="D8" s="547"/>
      <c r="E8" s="547"/>
      <c r="F8" s="547"/>
      <c r="G8" s="547"/>
      <c r="H8" s="547"/>
      <c r="I8" s="547"/>
      <c r="J8" s="153"/>
      <c r="K8" s="456"/>
      <c r="L8" s="456"/>
      <c r="M8" s="153"/>
      <c r="N8" s="153"/>
      <c r="O8" s="153"/>
      <c r="P8" s="153"/>
      <c r="Q8" s="153"/>
      <c r="R8" s="153"/>
      <c r="S8" s="153"/>
    </row>
    <row r="9" spans="1:19" ht="14.25">
      <c r="A9" s="540" t="s">
        <v>570</v>
      </c>
      <c r="B9" s="547" t="s">
        <v>578</v>
      </c>
      <c r="C9" s="547"/>
      <c r="D9" s="547"/>
      <c r="E9" s="547"/>
      <c r="F9" s="547"/>
      <c r="G9" s="547"/>
      <c r="H9" s="547"/>
      <c r="I9" s="547"/>
      <c r="J9" s="153"/>
      <c r="K9" s="456"/>
      <c r="L9" s="456"/>
      <c r="M9" s="153"/>
      <c r="N9" s="153"/>
      <c r="O9" s="153"/>
      <c r="P9" s="153"/>
      <c r="Q9" s="153"/>
      <c r="R9" s="153"/>
      <c r="S9" s="153"/>
    </row>
    <row r="10" spans="1:19" ht="14.25">
      <c r="A10" s="541" t="s">
        <v>571</v>
      </c>
      <c r="B10" s="547" t="s">
        <v>581</v>
      </c>
      <c r="C10" s="547"/>
      <c r="D10" s="547"/>
      <c r="E10" s="547"/>
      <c r="F10" s="547"/>
      <c r="G10" s="547"/>
      <c r="H10" s="547"/>
      <c r="I10" s="547"/>
      <c r="J10" s="153"/>
      <c r="K10" s="456"/>
      <c r="L10" s="456"/>
      <c r="M10" s="153"/>
      <c r="N10" s="153"/>
      <c r="O10" s="153"/>
      <c r="P10" s="153"/>
      <c r="Q10" s="153"/>
      <c r="R10" s="153"/>
      <c r="S10" s="153"/>
    </row>
    <row r="11" spans="1:19" ht="14.25">
      <c r="A11" s="541" t="s">
        <v>572</v>
      </c>
      <c r="B11" s="547" t="s">
        <v>579</v>
      </c>
      <c r="C11" s="547"/>
      <c r="D11" s="547"/>
      <c r="E11" s="547"/>
      <c r="F11" s="547"/>
      <c r="G11" s="547"/>
      <c r="H11" s="547"/>
      <c r="I11" s="547"/>
      <c r="J11" s="154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ht="32.25" customHeight="1">
      <c r="A12" s="541" t="s">
        <v>573</v>
      </c>
      <c r="B12" s="547" t="s">
        <v>580</v>
      </c>
      <c r="C12" s="547"/>
      <c r="D12" s="547"/>
      <c r="E12" s="547"/>
      <c r="F12" s="547"/>
      <c r="G12" s="547"/>
      <c r="H12" s="547"/>
      <c r="I12" s="547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ht="42.75">
      <c r="A13" s="541" t="s">
        <v>574</v>
      </c>
      <c r="B13" s="546">
        <v>38025</v>
      </c>
      <c r="C13" s="546"/>
      <c r="D13" s="546"/>
      <c r="E13" s="546"/>
      <c r="F13" s="546"/>
      <c r="G13" s="546"/>
      <c r="H13" s="546"/>
      <c r="I13" s="546"/>
      <c r="J13" s="153"/>
      <c r="K13" s="153"/>
      <c r="L13" s="153"/>
      <c r="M13" s="153"/>
      <c r="N13" s="153"/>
      <c r="O13" s="153"/>
      <c r="P13" s="153"/>
      <c r="Q13" s="153"/>
      <c r="R13" s="153"/>
      <c r="S13" s="153"/>
    </row>
    <row r="14" spans="1:19" ht="14.25">
      <c r="A14" s="541" t="s">
        <v>575</v>
      </c>
      <c r="B14" s="543" t="s">
        <v>583</v>
      </c>
      <c r="C14" s="544"/>
      <c r="D14" s="544"/>
      <c r="E14" s="544"/>
      <c r="F14" s="544"/>
      <c r="G14" s="544"/>
      <c r="H14" s="544"/>
      <c r="I14" s="545"/>
      <c r="J14" s="155"/>
      <c r="K14" s="155"/>
      <c r="L14" s="155"/>
      <c r="M14" s="155"/>
      <c r="N14" s="155"/>
      <c r="O14" s="155"/>
      <c r="P14" s="155"/>
      <c r="Q14" s="155"/>
      <c r="R14" s="155"/>
      <c r="S14" s="155"/>
    </row>
    <row r="15" spans="1:19" ht="14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</row>
    <row r="16" spans="1:21" ht="13.5" customHeight="1">
      <c r="A16" s="275"/>
      <c r="B16" s="550" t="s">
        <v>217</v>
      </c>
      <c r="C16" s="557" t="s">
        <v>275</v>
      </c>
      <c r="D16" s="558"/>
      <c r="E16" s="558"/>
      <c r="F16" s="558"/>
      <c r="G16" s="558"/>
      <c r="H16" s="558"/>
      <c r="I16" s="559"/>
      <c r="J16" s="156" t="s">
        <v>216</v>
      </c>
      <c r="K16" s="156"/>
      <c r="L16" s="156"/>
      <c r="M16" s="156"/>
      <c r="N16" s="156"/>
      <c r="O16" s="156"/>
      <c r="P16" s="156"/>
      <c r="Q16" s="156"/>
      <c r="R16" s="156"/>
      <c r="S16" s="276"/>
      <c r="T16" s="563" t="s">
        <v>345</v>
      </c>
      <c r="U16" s="563" t="s">
        <v>346</v>
      </c>
    </row>
    <row r="17" spans="1:21" ht="13.5">
      <c r="A17" s="277"/>
      <c r="B17" s="556"/>
      <c r="C17" s="560"/>
      <c r="D17" s="561"/>
      <c r="E17" s="561"/>
      <c r="F17" s="561"/>
      <c r="G17" s="561"/>
      <c r="H17" s="561"/>
      <c r="I17" s="562"/>
      <c r="J17" s="564" t="s">
        <v>292</v>
      </c>
      <c r="K17" s="569"/>
      <c r="L17" s="569"/>
      <c r="M17" s="569"/>
      <c r="N17" s="569"/>
      <c r="O17" s="569"/>
      <c r="P17" s="569"/>
      <c r="Q17" s="569"/>
      <c r="R17" s="569"/>
      <c r="S17" s="570"/>
      <c r="T17" s="556"/>
      <c r="U17" s="556"/>
    </row>
    <row r="18" spans="1:21" ht="34.5" customHeight="1">
      <c r="A18" s="277"/>
      <c r="B18" s="556"/>
      <c r="C18" s="550" t="s">
        <v>596</v>
      </c>
      <c r="D18" s="550" t="s">
        <v>605</v>
      </c>
      <c r="E18" s="550" t="s">
        <v>330</v>
      </c>
      <c r="F18" s="550" t="s">
        <v>598</v>
      </c>
      <c r="G18" s="564" t="s">
        <v>595</v>
      </c>
      <c r="H18" s="572"/>
      <c r="I18" s="573"/>
      <c r="J18" s="550" t="s">
        <v>596</v>
      </c>
      <c r="K18" s="550" t="s">
        <v>597</v>
      </c>
      <c r="L18" s="550" t="s">
        <v>330</v>
      </c>
      <c r="M18" s="550" t="s">
        <v>598</v>
      </c>
      <c r="N18" s="564" t="s">
        <v>595</v>
      </c>
      <c r="O18" s="565"/>
      <c r="P18" s="566"/>
      <c r="Q18" s="564" t="s">
        <v>273</v>
      </c>
      <c r="R18" s="565"/>
      <c r="S18" s="566"/>
      <c r="T18" s="556"/>
      <c r="U18" s="556"/>
    </row>
    <row r="19" spans="1:21" ht="34.5" customHeight="1">
      <c r="A19" s="277"/>
      <c r="B19" s="556"/>
      <c r="C19" s="551"/>
      <c r="D19" s="551"/>
      <c r="E19" s="551"/>
      <c r="F19" s="551"/>
      <c r="G19" s="550" t="s">
        <v>485</v>
      </c>
      <c r="H19" s="550" t="s">
        <v>584</v>
      </c>
      <c r="I19" s="568" t="s">
        <v>599</v>
      </c>
      <c r="J19" s="551"/>
      <c r="K19" s="551"/>
      <c r="L19" s="551"/>
      <c r="M19" s="551"/>
      <c r="N19" s="550" t="s">
        <v>485</v>
      </c>
      <c r="O19" s="550" t="s">
        <v>584</v>
      </c>
      <c r="P19" s="568" t="s">
        <v>599</v>
      </c>
      <c r="Q19" s="527"/>
      <c r="R19" s="278"/>
      <c r="S19" s="278"/>
      <c r="T19" s="556"/>
      <c r="U19" s="556"/>
    </row>
    <row r="20" spans="1:21" s="280" customFormat="1" ht="97.5" customHeight="1">
      <c r="A20" s="279"/>
      <c r="B20" s="552"/>
      <c r="C20" s="552"/>
      <c r="D20" s="571"/>
      <c r="E20" s="552"/>
      <c r="F20" s="571"/>
      <c r="G20" s="567"/>
      <c r="H20" s="567"/>
      <c r="I20" s="568"/>
      <c r="J20" s="552"/>
      <c r="K20" s="552"/>
      <c r="L20" s="552"/>
      <c r="M20" s="552"/>
      <c r="N20" s="567"/>
      <c r="O20" s="567"/>
      <c r="P20" s="568"/>
      <c r="Q20" s="527" t="s">
        <v>600</v>
      </c>
      <c r="R20" s="527" t="s">
        <v>585</v>
      </c>
      <c r="S20" s="527" t="s">
        <v>601</v>
      </c>
      <c r="T20" s="552"/>
      <c r="U20" s="552"/>
    </row>
    <row r="21" spans="1:21" s="450" customFormat="1" ht="40.5">
      <c r="A21" s="447" t="s">
        <v>218</v>
      </c>
      <c r="B21" s="447" t="s">
        <v>152</v>
      </c>
      <c r="C21" s="447" t="s">
        <v>219</v>
      </c>
      <c r="D21" s="447" t="s">
        <v>276</v>
      </c>
      <c r="E21" s="447" t="s">
        <v>229</v>
      </c>
      <c r="F21" s="448" t="s">
        <v>331</v>
      </c>
      <c r="G21" s="447" t="s">
        <v>220</v>
      </c>
      <c r="H21" s="447" t="s">
        <v>221</v>
      </c>
      <c r="I21" s="447" t="s">
        <v>236</v>
      </c>
      <c r="J21" s="447" t="s">
        <v>250</v>
      </c>
      <c r="K21" s="447" t="s">
        <v>251</v>
      </c>
      <c r="L21" s="448" t="s">
        <v>332</v>
      </c>
      <c r="M21" s="380" t="s">
        <v>342</v>
      </c>
      <c r="N21" s="449" t="s">
        <v>333</v>
      </c>
      <c r="O21" s="380" t="s">
        <v>334</v>
      </c>
      <c r="P21" s="449" t="s">
        <v>343</v>
      </c>
      <c r="Q21" s="380" t="s">
        <v>335</v>
      </c>
      <c r="R21" s="380" t="s">
        <v>336</v>
      </c>
      <c r="S21" s="380" t="s">
        <v>337</v>
      </c>
      <c r="T21" s="449" t="s">
        <v>344</v>
      </c>
      <c r="U21" s="449" t="s">
        <v>274</v>
      </c>
    </row>
    <row r="22" spans="1:22" s="280" customFormat="1" ht="27">
      <c r="A22" s="251" t="s">
        <v>282</v>
      </c>
      <c r="B22" s="251" t="s">
        <v>259</v>
      </c>
      <c r="C22" s="158">
        <v>317.5</v>
      </c>
      <c r="D22" s="158">
        <v>311</v>
      </c>
      <c r="E22" s="158"/>
      <c r="F22" s="158">
        <f>D22+E22</f>
        <v>311</v>
      </c>
      <c r="G22" s="158">
        <v>326</v>
      </c>
      <c r="H22" s="158">
        <v>326</v>
      </c>
      <c r="I22" s="158">
        <v>326</v>
      </c>
      <c r="J22" s="158">
        <v>317.5</v>
      </c>
      <c r="K22" s="158">
        <v>311</v>
      </c>
      <c r="L22" s="158"/>
      <c r="M22" s="158">
        <f>K22+L22</f>
        <v>311</v>
      </c>
      <c r="N22" s="158">
        <v>326</v>
      </c>
      <c r="O22" s="158">
        <v>326</v>
      </c>
      <c r="P22" s="158">
        <v>326</v>
      </c>
      <c r="Q22" s="158">
        <f>N22-K22</f>
        <v>15</v>
      </c>
      <c r="R22" s="158">
        <f>O22-N22</f>
        <v>0</v>
      </c>
      <c r="S22" s="158">
        <f>P22-O22</f>
        <v>0</v>
      </c>
      <c r="T22" s="281"/>
      <c r="U22" s="281"/>
      <c r="V22" s="282"/>
    </row>
    <row r="23" spans="1:22" s="280" customFormat="1" ht="73.5" customHeight="1">
      <c r="A23" s="526" t="s">
        <v>318</v>
      </c>
      <c r="B23" s="251" t="s">
        <v>222</v>
      </c>
      <c r="C23" s="158"/>
      <c r="D23" s="158"/>
      <c r="E23" s="158"/>
      <c r="F23" s="158">
        <f>D23+E23</f>
        <v>0</v>
      </c>
      <c r="G23" s="158"/>
      <c r="H23" s="158"/>
      <c r="I23" s="158"/>
      <c r="J23" s="158"/>
      <c r="K23" s="158"/>
      <c r="L23" s="158"/>
      <c r="M23" s="158">
        <f aca="true" t="shared" si="0" ref="M23:M86">K23+L23</f>
        <v>0</v>
      </c>
      <c r="N23" s="158"/>
      <c r="O23" s="158"/>
      <c r="P23" s="158"/>
      <c r="Q23" s="158">
        <f aca="true" t="shared" si="1" ref="Q23:Q85">N23-K23</f>
        <v>0</v>
      </c>
      <c r="R23" s="158">
        <f aca="true" t="shared" si="2" ref="R23:S54">O23-N23</f>
        <v>0</v>
      </c>
      <c r="S23" s="158">
        <f t="shared" si="2"/>
        <v>0</v>
      </c>
      <c r="T23" s="281"/>
      <c r="U23" s="281"/>
      <c r="V23" s="282"/>
    </row>
    <row r="24" spans="1:22" s="280" customFormat="1" ht="13.5">
      <c r="A24" s="526"/>
      <c r="B24" s="251" t="s">
        <v>222</v>
      </c>
      <c r="C24" s="158"/>
      <c r="D24" s="158"/>
      <c r="E24" s="158"/>
      <c r="F24" s="158">
        <f>D24+E24</f>
        <v>0</v>
      </c>
      <c r="G24" s="158"/>
      <c r="H24" s="158"/>
      <c r="I24" s="158"/>
      <c r="J24" s="158"/>
      <c r="K24" s="158"/>
      <c r="L24" s="158"/>
      <c r="M24" s="158">
        <f t="shared" si="0"/>
        <v>0</v>
      </c>
      <c r="N24" s="158"/>
      <c r="O24" s="158"/>
      <c r="P24" s="158"/>
      <c r="Q24" s="158">
        <f t="shared" si="1"/>
        <v>0</v>
      </c>
      <c r="R24" s="158">
        <f t="shared" si="2"/>
        <v>0</v>
      </c>
      <c r="S24" s="158">
        <f>P24-O24</f>
        <v>0</v>
      </c>
      <c r="T24" s="281"/>
      <c r="U24" s="281"/>
      <c r="V24" s="282"/>
    </row>
    <row r="25" spans="1:22" s="280" customFormat="1" ht="13.5">
      <c r="A25" s="526"/>
      <c r="B25" s="251" t="s">
        <v>222</v>
      </c>
      <c r="C25" s="158"/>
      <c r="D25" s="158"/>
      <c r="E25" s="158"/>
      <c r="F25" s="158">
        <f>D25+E25</f>
        <v>0</v>
      </c>
      <c r="G25" s="158"/>
      <c r="H25" s="158"/>
      <c r="I25" s="158"/>
      <c r="J25" s="158"/>
      <c r="K25" s="158"/>
      <c r="L25" s="158"/>
      <c r="M25" s="158">
        <f t="shared" si="0"/>
        <v>0</v>
      </c>
      <c r="N25" s="158"/>
      <c r="O25" s="158"/>
      <c r="P25" s="158"/>
      <c r="Q25" s="158">
        <f t="shared" si="1"/>
        <v>0</v>
      </c>
      <c r="R25" s="158">
        <f t="shared" si="2"/>
        <v>0</v>
      </c>
      <c r="S25" s="158">
        <f>P25-O25</f>
        <v>0</v>
      </c>
      <c r="T25" s="281"/>
      <c r="U25" s="281"/>
      <c r="V25" s="282"/>
    </row>
    <row r="26" spans="1:22" s="280" customFormat="1" ht="27">
      <c r="A26" s="283" t="s">
        <v>151</v>
      </c>
      <c r="B26" s="251" t="s">
        <v>223</v>
      </c>
      <c r="C26" s="158">
        <f>C27+C28+C32</f>
        <v>974116.6999999998</v>
      </c>
      <c r="D26" s="158">
        <f>D27+D28+D32</f>
        <v>746949.5</v>
      </c>
      <c r="E26" s="158">
        <f>E27+E28+E32</f>
        <v>0</v>
      </c>
      <c r="F26" s="158">
        <f>D26+E26</f>
        <v>746949.5</v>
      </c>
      <c r="G26" s="158">
        <f aca="true" t="shared" si="3" ref="G26:L26">G27+G28+G32</f>
        <v>872936.7</v>
      </c>
      <c r="H26" s="158">
        <f t="shared" si="3"/>
        <v>872936.7</v>
      </c>
      <c r="I26" s="158">
        <f t="shared" si="3"/>
        <v>872936.7</v>
      </c>
      <c r="J26" s="158">
        <f t="shared" si="3"/>
        <v>827954.2</v>
      </c>
      <c r="K26" s="158">
        <f t="shared" si="3"/>
        <v>624097</v>
      </c>
      <c r="L26" s="158">
        <f t="shared" si="3"/>
        <v>0</v>
      </c>
      <c r="M26" s="158">
        <f t="shared" si="0"/>
        <v>624097</v>
      </c>
      <c r="N26" s="158">
        <f>N27+N28+N32</f>
        <v>752936.7</v>
      </c>
      <c r="O26" s="158">
        <f>O27+O28+O32</f>
        <v>752936.7</v>
      </c>
      <c r="P26" s="158">
        <f>P27+P28+P32</f>
        <v>752936.7</v>
      </c>
      <c r="Q26" s="158">
        <f t="shared" si="1"/>
        <v>128839.69999999995</v>
      </c>
      <c r="R26" s="158">
        <f t="shared" si="2"/>
        <v>0</v>
      </c>
      <c r="S26" s="158">
        <f t="shared" si="2"/>
        <v>0</v>
      </c>
      <c r="T26" s="281"/>
      <c r="U26" s="281"/>
      <c r="V26" s="282"/>
    </row>
    <row r="27" spans="1:22" s="280" customFormat="1" ht="30.75" customHeight="1">
      <c r="A27" s="251" t="s">
        <v>224</v>
      </c>
      <c r="B27" s="251" t="s">
        <v>223</v>
      </c>
      <c r="C27" s="158">
        <v>11815.1</v>
      </c>
      <c r="D27" s="158">
        <v>36773</v>
      </c>
      <c r="E27" s="158"/>
      <c r="F27" s="158">
        <f aca="true" t="shared" si="4" ref="F27:F90">D27+E27</f>
        <v>36773</v>
      </c>
      <c r="G27" s="158">
        <v>0</v>
      </c>
      <c r="H27" s="158">
        <v>0</v>
      </c>
      <c r="I27" s="158">
        <v>0</v>
      </c>
      <c r="J27" s="158">
        <v>0</v>
      </c>
      <c r="K27" s="158">
        <v>33920.5</v>
      </c>
      <c r="L27" s="158"/>
      <c r="M27" s="158">
        <f t="shared" si="0"/>
        <v>33920.5</v>
      </c>
      <c r="N27" s="158"/>
      <c r="O27" s="158"/>
      <c r="P27" s="158"/>
      <c r="Q27" s="158">
        <f t="shared" si="1"/>
        <v>-33920.5</v>
      </c>
      <c r="R27" s="158">
        <f t="shared" si="2"/>
        <v>0</v>
      </c>
      <c r="S27" s="158">
        <f t="shared" si="2"/>
        <v>0</v>
      </c>
      <c r="T27" s="281"/>
      <c r="U27" s="281"/>
      <c r="V27" s="282"/>
    </row>
    <row r="28" spans="1:22" s="280" customFormat="1" ht="57.75" customHeight="1">
      <c r="A28" s="251" t="s">
        <v>225</v>
      </c>
      <c r="B28" s="251" t="s">
        <v>223</v>
      </c>
      <c r="C28" s="158">
        <f>C29+C30+C31</f>
        <v>962301.5999999999</v>
      </c>
      <c r="D28" s="158">
        <f>D29+D30+D31</f>
        <v>710176.5</v>
      </c>
      <c r="E28" s="158">
        <f>E29+E30+E31</f>
        <v>0</v>
      </c>
      <c r="F28" s="158">
        <f t="shared" si="4"/>
        <v>710176.5</v>
      </c>
      <c r="G28" s="158">
        <f>G29+G30+G31</f>
        <v>872936.7</v>
      </c>
      <c r="H28" s="158">
        <f>H29+H30+H31</f>
        <v>872936.7</v>
      </c>
      <c r="I28" s="158">
        <f>I29+I30+I31</f>
        <v>872936.7</v>
      </c>
      <c r="J28" s="158">
        <f>J29+J30+J31</f>
        <v>827954.2</v>
      </c>
      <c r="K28" s="158">
        <f>K30+K31</f>
        <v>590176.5</v>
      </c>
      <c r="L28" s="158">
        <f>L31</f>
        <v>0</v>
      </c>
      <c r="M28" s="158">
        <f t="shared" si="0"/>
        <v>590176.5</v>
      </c>
      <c r="N28" s="158">
        <f>N30+N31</f>
        <v>752936.7</v>
      </c>
      <c r="O28" s="158">
        <f>O30+O31</f>
        <v>752936.7</v>
      </c>
      <c r="P28" s="158">
        <f>P30+P31</f>
        <v>752936.7</v>
      </c>
      <c r="Q28" s="158">
        <f t="shared" si="1"/>
        <v>162760.19999999995</v>
      </c>
      <c r="R28" s="158">
        <f t="shared" si="2"/>
        <v>0</v>
      </c>
      <c r="S28" s="158">
        <f t="shared" si="2"/>
        <v>0</v>
      </c>
      <c r="T28" s="281"/>
      <c r="U28" s="281"/>
      <c r="V28" s="282"/>
    </row>
    <row r="29" spans="1:22" s="280" customFormat="1" ht="46.5" customHeight="1">
      <c r="A29" s="251" t="s">
        <v>347</v>
      </c>
      <c r="B29" s="251" t="s">
        <v>223</v>
      </c>
      <c r="C29" s="218">
        <v>129166.6</v>
      </c>
      <c r="D29" s="218">
        <v>120000</v>
      </c>
      <c r="E29" s="218"/>
      <c r="F29" s="158">
        <f t="shared" si="4"/>
        <v>120000</v>
      </c>
      <c r="G29" s="218">
        <v>120000</v>
      </c>
      <c r="H29" s="218">
        <v>120000</v>
      </c>
      <c r="I29" s="218">
        <v>120000</v>
      </c>
      <c r="J29" s="218">
        <v>0</v>
      </c>
      <c r="K29" s="218"/>
      <c r="L29" s="218"/>
      <c r="M29" s="158">
        <f t="shared" si="0"/>
        <v>0</v>
      </c>
      <c r="N29" s="218"/>
      <c r="O29" s="218"/>
      <c r="P29" s="218"/>
      <c r="Q29" s="158">
        <f t="shared" si="1"/>
        <v>0</v>
      </c>
      <c r="R29" s="158">
        <f t="shared" si="2"/>
        <v>0</v>
      </c>
      <c r="S29" s="158">
        <f t="shared" si="2"/>
        <v>0</v>
      </c>
      <c r="T29" s="281"/>
      <c r="U29" s="281"/>
      <c r="V29" s="282"/>
    </row>
    <row r="30" spans="1:22" s="280" customFormat="1" ht="27">
      <c r="A30" s="251" t="s">
        <v>348</v>
      </c>
      <c r="B30" s="251" t="s">
        <v>223</v>
      </c>
      <c r="C30" s="218">
        <v>632185.7</v>
      </c>
      <c r="D30" s="218">
        <v>590176.5</v>
      </c>
      <c r="E30" s="218"/>
      <c r="F30" s="158">
        <f>D30+E30</f>
        <v>590176.5</v>
      </c>
      <c r="G30" s="218">
        <v>752936.7</v>
      </c>
      <c r="H30" s="218">
        <v>752936.7</v>
      </c>
      <c r="I30" s="218">
        <v>752936.7</v>
      </c>
      <c r="J30" s="218">
        <f>590176.5+36828.4</f>
        <v>627004.9</v>
      </c>
      <c r="K30" s="218">
        <v>590176.5</v>
      </c>
      <c r="L30" s="218"/>
      <c r="M30" s="158">
        <f t="shared" si="0"/>
        <v>590176.5</v>
      </c>
      <c r="N30" s="218">
        <f>590176.5+162760.2</f>
        <v>752936.7</v>
      </c>
      <c r="O30" s="218">
        <v>752936.7</v>
      </c>
      <c r="P30" s="218">
        <v>752936.7</v>
      </c>
      <c r="Q30" s="158">
        <f t="shared" si="1"/>
        <v>162760.19999999995</v>
      </c>
      <c r="R30" s="158">
        <f t="shared" si="2"/>
        <v>0</v>
      </c>
      <c r="S30" s="158">
        <f t="shared" si="2"/>
        <v>0</v>
      </c>
      <c r="T30" s="281"/>
      <c r="U30" s="509"/>
      <c r="V30" s="282"/>
    </row>
    <row r="31" spans="1:22" s="280" customFormat="1" ht="24" customHeight="1">
      <c r="A31" s="251" t="s">
        <v>604</v>
      </c>
      <c r="B31" s="251" t="s">
        <v>223</v>
      </c>
      <c r="C31" s="218">
        <v>200949.3</v>
      </c>
      <c r="D31" s="218">
        <v>0</v>
      </c>
      <c r="E31" s="218"/>
      <c r="F31" s="158">
        <f t="shared" si="4"/>
        <v>0</v>
      </c>
      <c r="G31" s="218"/>
      <c r="H31" s="218"/>
      <c r="I31" s="218"/>
      <c r="J31" s="218">
        <v>200949.3</v>
      </c>
      <c r="K31" s="218">
        <v>0</v>
      </c>
      <c r="L31" s="218"/>
      <c r="M31" s="158">
        <f t="shared" si="0"/>
        <v>0</v>
      </c>
      <c r="N31" s="218"/>
      <c r="O31" s="218"/>
      <c r="P31" s="218"/>
      <c r="Q31" s="158">
        <f t="shared" si="1"/>
        <v>0</v>
      </c>
      <c r="R31" s="158">
        <f t="shared" si="2"/>
        <v>0</v>
      </c>
      <c r="S31" s="158">
        <f t="shared" si="2"/>
        <v>0</v>
      </c>
      <c r="T31" s="281"/>
      <c r="U31" s="281"/>
      <c r="V31" s="282"/>
    </row>
    <row r="32" spans="1:22" s="280" customFormat="1" ht="45.75" customHeight="1">
      <c r="A32" s="251" t="s">
        <v>226</v>
      </c>
      <c r="B32" s="251" t="s">
        <v>223</v>
      </c>
      <c r="C32" s="158">
        <f>C33+C34+C35</f>
        <v>0</v>
      </c>
      <c r="D32" s="158">
        <f>D33+D34+D35</f>
        <v>0</v>
      </c>
      <c r="E32" s="158">
        <f>E33+E34+E35</f>
        <v>0</v>
      </c>
      <c r="F32" s="158">
        <f t="shared" si="4"/>
        <v>0</v>
      </c>
      <c r="G32" s="158">
        <f>G33+G34+G35</f>
        <v>0</v>
      </c>
      <c r="H32" s="158">
        <f>H33+H34+H35</f>
        <v>0</v>
      </c>
      <c r="I32" s="158">
        <f>I33+I34+I35</f>
        <v>0</v>
      </c>
      <c r="J32" s="158">
        <f>J35</f>
        <v>0</v>
      </c>
      <c r="K32" s="158">
        <f>K35</f>
        <v>0</v>
      </c>
      <c r="L32" s="158">
        <f>L35</f>
        <v>0</v>
      </c>
      <c r="M32" s="158">
        <f t="shared" si="0"/>
        <v>0</v>
      </c>
      <c r="N32" s="158">
        <f>N35</f>
        <v>0</v>
      </c>
      <c r="O32" s="158">
        <f>O35</f>
        <v>0</v>
      </c>
      <c r="P32" s="158">
        <f>P35</f>
        <v>0</v>
      </c>
      <c r="Q32" s="158">
        <f t="shared" si="1"/>
        <v>0</v>
      </c>
      <c r="R32" s="158">
        <f t="shared" si="2"/>
        <v>0</v>
      </c>
      <c r="S32" s="158">
        <f t="shared" si="2"/>
        <v>0</v>
      </c>
      <c r="T32" s="281"/>
      <c r="U32" s="281"/>
      <c r="V32" s="282"/>
    </row>
    <row r="33" spans="1:22" s="280" customFormat="1" ht="27">
      <c r="A33" s="251" t="s">
        <v>582</v>
      </c>
      <c r="B33" s="251" t="s">
        <v>223</v>
      </c>
      <c r="C33" s="158">
        <v>0</v>
      </c>
      <c r="D33" s="158">
        <v>0</v>
      </c>
      <c r="E33" s="158"/>
      <c r="F33" s="158">
        <f t="shared" si="4"/>
        <v>0</v>
      </c>
      <c r="G33" s="158"/>
      <c r="H33" s="158"/>
      <c r="I33" s="158"/>
      <c r="J33" s="158"/>
      <c r="K33" s="158"/>
      <c r="L33" s="158"/>
      <c r="M33" s="158">
        <f t="shared" si="0"/>
        <v>0</v>
      </c>
      <c r="N33" s="158"/>
      <c r="O33" s="158"/>
      <c r="P33" s="158"/>
      <c r="Q33" s="158">
        <f t="shared" si="1"/>
        <v>0</v>
      </c>
      <c r="R33" s="158">
        <f t="shared" si="2"/>
        <v>0</v>
      </c>
      <c r="S33" s="158">
        <f t="shared" si="2"/>
        <v>0</v>
      </c>
      <c r="T33" s="281"/>
      <c r="U33" s="281"/>
      <c r="V33" s="282"/>
    </row>
    <row r="34" spans="1:22" s="280" customFormat="1" ht="27">
      <c r="A34" s="157"/>
      <c r="B34" s="251" t="s">
        <v>223</v>
      </c>
      <c r="C34" s="158"/>
      <c r="D34" s="158"/>
      <c r="E34" s="158"/>
      <c r="F34" s="158">
        <f t="shared" si="4"/>
        <v>0</v>
      </c>
      <c r="G34" s="158"/>
      <c r="H34" s="158"/>
      <c r="I34" s="158"/>
      <c r="J34" s="158"/>
      <c r="K34" s="158"/>
      <c r="L34" s="158"/>
      <c r="M34" s="158">
        <f t="shared" si="0"/>
        <v>0</v>
      </c>
      <c r="N34" s="158"/>
      <c r="O34" s="158"/>
      <c r="P34" s="158"/>
      <c r="Q34" s="158">
        <f t="shared" si="1"/>
        <v>0</v>
      </c>
      <c r="R34" s="158">
        <f t="shared" si="2"/>
        <v>0</v>
      </c>
      <c r="S34" s="158">
        <f t="shared" si="2"/>
        <v>0</v>
      </c>
      <c r="T34" s="281"/>
      <c r="U34" s="281"/>
      <c r="V34" s="282"/>
    </row>
    <row r="35" spans="1:22" s="280" customFormat="1" ht="27">
      <c r="A35" s="451"/>
      <c r="B35" s="251" t="s">
        <v>223</v>
      </c>
      <c r="C35" s="158"/>
      <c r="D35" s="158"/>
      <c r="E35" s="158"/>
      <c r="F35" s="158">
        <f t="shared" si="4"/>
        <v>0</v>
      </c>
      <c r="G35" s="158"/>
      <c r="H35" s="158"/>
      <c r="I35" s="158"/>
      <c r="J35" s="158"/>
      <c r="K35" s="158"/>
      <c r="L35" s="158"/>
      <c r="M35" s="158">
        <f t="shared" si="0"/>
        <v>0</v>
      </c>
      <c r="N35" s="158"/>
      <c r="O35" s="158"/>
      <c r="P35" s="158"/>
      <c r="Q35" s="158">
        <f t="shared" si="1"/>
        <v>0</v>
      </c>
      <c r="R35" s="158">
        <f t="shared" si="2"/>
        <v>0</v>
      </c>
      <c r="S35" s="158">
        <f t="shared" si="2"/>
        <v>0</v>
      </c>
      <c r="T35" s="281"/>
      <c r="U35" s="281"/>
      <c r="V35" s="282"/>
    </row>
    <row r="36" spans="1:22" s="280" customFormat="1" ht="48" customHeight="1">
      <c r="A36" s="266" t="s">
        <v>18</v>
      </c>
      <c r="B36" s="272" t="s">
        <v>227</v>
      </c>
      <c r="C36" s="158">
        <f>C37+C146</f>
        <v>937343.7000000001</v>
      </c>
      <c r="D36" s="158">
        <f>D37+D146</f>
        <v>746949.5</v>
      </c>
      <c r="E36" s="158">
        <f>E37+E146</f>
        <v>0</v>
      </c>
      <c r="F36" s="158">
        <f t="shared" si="4"/>
        <v>746949.5</v>
      </c>
      <c r="G36" s="158">
        <f aca="true" t="shared" si="5" ref="G36:L36">G37+G146</f>
        <v>872936.7000000002</v>
      </c>
      <c r="H36" s="158">
        <f t="shared" si="5"/>
        <v>872936.7000000002</v>
      </c>
      <c r="I36" s="158">
        <f t="shared" si="5"/>
        <v>872936.7000000002</v>
      </c>
      <c r="J36" s="158">
        <f t="shared" si="5"/>
        <v>794033.7</v>
      </c>
      <c r="K36" s="158">
        <f t="shared" si="5"/>
        <v>624097</v>
      </c>
      <c r="L36" s="158">
        <f t="shared" si="5"/>
        <v>0</v>
      </c>
      <c r="M36" s="158">
        <f t="shared" si="0"/>
        <v>624097</v>
      </c>
      <c r="N36" s="158">
        <f>N37+N146</f>
        <v>752936.7</v>
      </c>
      <c r="O36" s="158">
        <f>O37+O146</f>
        <v>752936.7</v>
      </c>
      <c r="P36" s="158">
        <f>P37+P146</f>
        <v>752936.7</v>
      </c>
      <c r="Q36" s="158">
        <f t="shared" si="1"/>
        <v>128839.69999999995</v>
      </c>
      <c r="R36" s="158">
        <f t="shared" si="2"/>
        <v>0</v>
      </c>
      <c r="S36" s="158">
        <f t="shared" si="2"/>
        <v>0</v>
      </c>
      <c r="T36" s="281"/>
      <c r="U36" s="509"/>
      <c r="V36" s="282"/>
    </row>
    <row r="37" spans="1:22" s="280" customFormat="1" ht="27">
      <c r="A37" s="266" t="s">
        <v>228</v>
      </c>
      <c r="B37" s="251" t="s">
        <v>223</v>
      </c>
      <c r="C37" s="158">
        <f>C38+C42+C118+C121+C130+C133</f>
        <v>763143.3</v>
      </c>
      <c r="D37" s="158">
        <f>D38+D42+D118+D121+D130+D133</f>
        <v>699145.9</v>
      </c>
      <c r="E37" s="158">
        <f>E38+E42+E118+E121+E130+E133</f>
        <v>0</v>
      </c>
      <c r="F37" s="158">
        <f t="shared" si="4"/>
        <v>699145.9</v>
      </c>
      <c r="G37" s="158">
        <f aca="true" t="shared" si="6" ref="G37:L37">G38+G42+G118+G121+G130+G133</f>
        <v>857280.9000000001</v>
      </c>
      <c r="H37" s="158">
        <f t="shared" si="6"/>
        <v>857280.9000000001</v>
      </c>
      <c r="I37" s="158">
        <f t="shared" si="6"/>
        <v>857280.9000000001</v>
      </c>
      <c r="J37" s="158">
        <f t="shared" si="6"/>
        <v>627004.9</v>
      </c>
      <c r="K37" s="158">
        <f t="shared" si="6"/>
        <v>590176.5</v>
      </c>
      <c r="L37" s="158">
        <f t="shared" si="6"/>
        <v>0</v>
      </c>
      <c r="M37" s="158">
        <f t="shared" si="0"/>
        <v>590176.5</v>
      </c>
      <c r="N37" s="158">
        <f>N38+N42+N118+N121+N130+N133</f>
        <v>752936.7</v>
      </c>
      <c r="O37" s="158">
        <f>O38+O42+O118+O121+O130+O133</f>
        <v>752936.7</v>
      </c>
      <c r="P37" s="158">
        <f>P38+P42+P118+P121+P130+P133</f>
        <v>752936.7</v>
      </c>
      <c r="Q37" s="158">
        <f t="shared" si="1"/>
        <v>162760.19999999995</v>
      </c>
      <c r="R37" s="158">
        <f t="shared" si="2"/>
        <v>0</v>
      </c>
      <c r="S37" s="158">
        <f t="shared" si="2"/>
        <v>0</v>
      </c>
      <c r="T37" s="281"/>
      <c r="U37" s="509"/>
      <c r="V37" s="282"/>
    </row>
    <row r="38" spans="1:22" s="280" customFormat="1" ht="31.5" customHeight="1">
      <c r="A38" s="266" t="s">
        <v>97</v>
      </c>
      <c r="B38" s="251" t="s">
        <v>223</v>
      </c>
      <c r="C38" s="158">
        <f>+C39+C40+C41</f>
        <v>526287.3</v>
      </c>
      <c r="D38" s="158">
        <f>+D39+D40+D41</f>
        <v>497740.3</v>
      </c>
      <c r="E38" s="158">
        <f aca="true" t="shared" si="7" ref="E38:P38">+E39+E40+E41</f>
        <v>0</v>
      </c>
      <c r="F38" s="158">
        <f t="shared" si="4"/>
        <v>497740.3</v>
      </c>
      <c r="G38" s="158">
        <f>+G39+G40+G41</f>
        <v>611960.9</v>
      </c>
      <c r="H38" s="158">
        <f>+H39+H40+H41</f>
        <v>611960.9</v>
      </c>
      <c r="I38" s="158">
        <f t="shared" si="7"/>
        <v>611960.9</v>
      </c>
      <c r="J38" s="158">
        <f>+J39+J40+J41</f>
        <v>439852.9</v>
      </c>
      <c r="K38" s="158">
        <f t="shared" si="7"/>
        <v>442852.9</v>
      </c>
      <c r="L38" s="158">
        <f t="shared" si="7"/>
        <v>0</v>
      </c>
      <c r="M38" s="158">
        <f>K38+L38</f>
        <v>442852.9</v>
      </c>
      <c r="N38" s="158">
        <f t="shared" si="7"/>
        <v>557073.5</v>
      </c>
      <c r="O38" s="158">
        <f t="shared" si="7"/>
        <v>557073.5</v>
      </c>
      <c r="P38" s="158">
        <f t="shared" si="7"/>
        <v>557073.5</v>
      </c>
      <c r="Q38" s="158">
        <f t="shared" si="1"/>
        <v>114220.59999999998</v>
      </c>
      <c r="R38" s="158">
        <f t="shared" si="2"/>
        <v>0</v>
      </c>
      <c r="S38" s="158">
        <f t="shared" si="2"/>
        <v>0</v>
      </c>
      <c r="T38" s="281"/>
      <c r="U38" s="509"/>
      <c r="V38" s="282"/>
    </row>
    <row r="39" spans="1:22" s="280" customFormat="1" ht="63" customHeight="1">
      <c r="A39" s="284" t="s">
        <v>319</v>
      </c>
      <c r="B39" s="251" t="s">
        <v>223</v>
      </c>
      <c r="C39" s="158">
        <v>526287.3</v>
      </c>
      <c r="D39" s="158">
        <v>497740.3</v>
      </c>
      <c r="E39" s="158"/>
      <c r="F39" s="158">
        <f t="shared" si="4"/>
        <v>497740.3</v>
      </c>
      <c r="G39" s="158">
        <v>611960.9</v>
      </c>
      <c r="H39" s="158">
        <v>611960.9</v>
      </c>
      <c r="I39" s="158">
        <v>611960.9</v>
      </c>
      <c r="J39" s="158">
        <v>439852.9</v>
      </c>
      <c r="K39" s="158">
        <v>442852.9</v>
      </c>
      <c r="L39" s="158"/>
      <c r="M39" s="158">
        <f t="shared" si="0"/>
        <v>442852.9</v>
      </c>
      <c r="N39" s="158">
        <v>557073.5</v>
      </c>
      <c r="O39" s="158">
        <v>557073.5</v>
      </c>
      <c r="P39" s="158">
        <v>557073.5</v>
      </c>
      <c r="Q39" s="158">
        <f t="shared" si="1"/>
        <v>114220.59999999998</v>
      </c>
      <c r="R39" s="158">
        <f>O39-N39</f>
        <v>0</v>
      </c>
      <c r="S39" s="158">
        <f t="shared" si="2"/>
        <v>0</v>
      </c>
      <c r="T39" s="281"/>
      <c r="U39" s="509"/>
      <c r="V39" s="282"/>
    </row>
    <row r="40" spans="1:22" s="280" customFormat="1" ht="54.75" customHeight="1">
      <c r="A40" s="284" t="s">
        <v>317</v>
      </c>
      <c r="B40" s="251" t="s">
        <v>223</v>
      </c>
      <c r="C40" s="158"/>
      <c r="D40" s="158"/>
      <c r="E40" s="158"/>
      <c r="F40" s="158">
        <f t="shared" si="4"/>
        <v>0</v>
      </c>
      <c r="G40" s="158"/>
      <c r="H40" s="158"/>
      <c r="I40" s="158"/>
      <c r="J40" s="158"/>
      <c r="K40" s="158"/>
      <c r="L40" s="158"/>
      <c r="M40" s="158">
        <f t="shared" si="0"/>
        <v>0</v>
      </c>
      <c r="N40" s="158"/>
      <c r="O40" s="158"/>
      <c r="P40" s="158"/>
      <c r="Q40" s="158">
        <f t="shared" si="1"/>
        <v>0</v>
      </c>
      <c r="R40" s="158">
        <f t="shared" si="2"/>
        <v>0</v>
      </c>
      <c r="S40" s="158">
        <f>P40-O40</f>
        <v>0</v>
      </c>
      <c r="T40" s="281"/>
      <c r="U40" s="509"/>
      <c r="V40" s="282"/>
    </row>
    <row r="41" spans="1:22" s="280" customFormat="1" ht="69" customHeight="1">
      <c r="A41" s="526" t="s">
        <v>320</v>
      </c>
      <c r="B41" s="251" t="s">
        <v>223</v>
      </c>
      <c r="C41" s="158"/>
      <c r="D41" s="158"/>
      <c r="E41" s="158"/>
      <c r="F41" s="158">
        <f t="shared" si="4"/>
        <v>0</v>
      </c>
      <c r="G41" s="158"/>
      <c r="H41" s="158"/>
      <c r="I41" s="158"/>
      <c r="J41" s="158"/>
      <c r="K41" s="158"/>
      <c r="L41" s="158"/>
      <c r="M41" s="158">
        <f t="shared" si="0"/>
        <v>0</v>
      </c>
      <c r="N41" s="158"/>
      <c r="O41" s="158"/>
      <c r="P41" s="158"/>
      <c r="Q41" s="158">
        <f t="shared" si="1"/>
        <v>0</v>
      </c>
      <c r="R41" s="158">
        <f t="shared" si="2"/>
        <v>0</v>
      </c>
      <c r="S41" s="158">
        <f t="shared" si="2"/>
        <v>0</v>
      </c>
      <c r="T41" s="281"/>
      <c r="U41" s="509"/>
      <c r="V41" s="282"/>
    </row>
    <row r="42" spans="1:22" ht="60" customHeight="1">
      <c r="A42" s="266" t="s">
        <v>21</v>
      </c>
      <c r="B42" s="272" t="s">
        <v>227</v>
      </c>
      <c r="C42" s="158">
        <f>C43+C76+C81+C95+C103+C106</f>
        <v>79234.40000000001</v>
      </c>
      <c r="D42" s="158">
        <f>D43+D76+D81+D95+D103+D106</f>
        <v>82464</v>
      </c>
      <c r="E42" s="158">
        <f>E43+E76+E81+E95+E103+E106</f>
        <v>0</v>
      </c>
      <c r="F42" s="158">
        <f t="shared" si="4"/>
        <v>82464</v>
      </c>
      <c r="G42" s="158">
        <f aca="true" t="shared" si="8" ref="G42:L42">G43+G76+G81+G95+G103+G106</f>
        <v>99251.70000000001</v>
      </c>
      <c r="H42" s="158">
        <f t="shared" si="8"/>
        <v>99251.70000000001</v>
      </c>
      <c r="I42" s="158">
        <f t="shared" si="8"/>
        <v>99251.70000000001</v>
      </c>
      <c r="J42" s="158">
        <f t="shared" si="8"/>
        <v>51960.8</v>
      </c>
      <c r="K42" s="158">
        <f t="shared" si="8"/>
        <v>48960.8</v>
      </c>
      <c r="L42" s="158">
        <f t="shared" si="8"/>
        <v>0</v>
      </c>
      <c r="M42" s="158">
        <f t="shared" si="0"/>
        <v>48960.8</v>
      </c>
      <c r="N42" s="158">
        <f>N43+N76+N81+N95+N103+N106</f>
        <v>70373.70000000001</v>
      </c>
      <c r="O42" s="158">
        <f>O43+O76+O81+O95+O103+O106</f>
        <v>70373.70000000001</v>
      </c>
      <c r="P42" s="158">
        <f>P43+P76+P81+P95+P103+P106</f>
        <v>70373.70000000001</v>
      </c>
      <c r="Q42" s="158">
        <f t="shared" si="1"/>
        <v>21412.90000000001</v>
      </c>
      <c r="R42" s="158">
        <f t="shared" si="2"/>
        <v>0</v>
      </c>
      <c r="S42" s="158">
        <f t="shared" si="2"/>
        <v>0</v>
      </c>
      <c r="T42" s="281"/>
      <c r="U42" s="509"/>
      <c r="V42" s="282"/>
    </row>
    <row r="43" spans="1:22" ht="32.25" customHeight="1">
      <c r="A43" s="266" t="s">
        <v>22</v>
      </c>
      <c r="B43" s="272" t="s">
        <v>227</v>
      </c>
      <c r="C43" s="158">
        <f>C44+C45+C58+C63+C73+C74+C75</f>
        <v>54328.299999999996</v>
      </c>
      <c r="D43" s="158">
        <f>D44+D45+D58+D63+D73+D74+D75</f>
        <v>55030.8</v>
      </c>
      <c r="E43" s="158">
        <f>E44+E45+E58+E63+E73+E74+E75</f>
        <v>0</v>
      </c>
      <c r="F43" s="158">
        <f t="shared" si="4"/>
        <v>55030.8</v>
      </c>
      <c r="G43" s="158">
        <f aca="true" t="shared" si="9" ref="G43:L43">G44+G45+G58+G63+G73+G74+G75</f>
        <v>60151.700000000004</v>
      </c>
      <c r="H43" s="158">
        <f t="shared" si="9"/>
        <v>60151.700000000004</v>
      </c>
      <c r="I43" s="158">
        <f t="shared" si="9"/>
        <v>60151.700000000004</v>
      </c>
      <c r="J43" s="158">
        <f t="shared" si="9"/>
        <v>45097.600000000006</v>
      </c>
      <c r="K43" s="158">
        <f t="shared" si="9"/>
        <v>44693.700000000004</v>
      </c>
      <c r="L43" s="158">
        <f t="shared" si="9"/>
        <v>0</v>
      </c>
      <c r="M43" s="158">
        <f t="shared" si="0"/>
        <v>44693.700000000004</v>
      </c>
      <c r="N43" s="158">
        <f>N44+N45+N58+N63+N73+N74+N75</f>
        <v>58623.700000000004</v>
      </c>
      <c r="O43" s="158">
        <f>O44+O45+O58+O63+O73+O74+O75</f>
        <v>58623.700000000004</v>
      </c>
      <c r="P43" s="158">
        <f>P44+P45+P58+P63+P73+P74+P75</f>
        <v>58623.700000000004</v>
      </c>
      <c r="Q43" s="158">
        <f t="shared" si="1"/>
        <v>13930</v>
      </c>
      <c r="R43" s="158">
        <f t="shared" si="2"/>
        <v>0</v>
      </c>
      <c r="S43" s="158">
        <f t="shared" si="2"/>
        <v>0</v>
      </c>
      <c r="T43" s="252"/>
      <c r="U43" s="509"/>
      <c r="V43" s="282"/>
    </row>
    <row r="44" spans="1:22" ht="28.5">
      <c r="A44" s="266" t="s">
        <v>281</v>
      </c>
      <c r="B44" s="272" t="s">
        <v>227</v>
      </c>
      <c r="C44" s="158"/>
      <c r="D44" s="158"/>
      <c r="E44" s="158"/>
      <c r="F44" s="158">
        <f t="shared" si="4"/>
        <v>0</v>
      </c>
      <c r="G44" s="158"/>
      <c r="H44" s="158"/>
      <c r="I44" s="158"/>
      <c r="J44" s="158"/>
      <c r="K44" s="158"/>
      <c r="L44" s="158"/>
      <c r="M44" s="158">
        <f t="shared" si="0"/>
        <v>0</v>
      </c>
      <c r="N44" s="158"/>
      <c r="O44" s="158"/>
      <c r="P44" s="158"/>
      <c r="Q44" s="158">
        <f t="shared" si="1"/>
        <v>0</v>
      </c>
      <c r="R44" s="158">
        <f t="shared" si="2"/>
        <v>0</v>
      </c>
      <c r="S44" s="158">
        <f>P44-O44</f>
        <v>0</v>
      </c>
      <c r="T44" s="252"/>
      <c r="U44" s="509"/>
      <c r="V44" s="282"/>
    </row>
    <row r="45" spans="1:22" ht="28.5">
      <c r="A45" s="266" t="s">
        <v>285</v>
      </c>
      <c r="B45" s="272" t="s">
        <v>227</v>
      </c>
      <c r="C45" s="158">
        <f>C46+C53</f>
        <v>41429.2</v>
      </c>
      <c r="D45" s="158">
        <f aca="true" t="shared" si="10" ref="D45:P45">D46+D53</f>
        <v>41500</v>
      </c>
      <c r="E45" s="158">
        <f t="shared" si="10"/>
        <v>0</v>
      </c>
      <c r="F45" s="158">
        <f t="shared" si="4"/>
        <v>41500</v>
      </c>
      <c r="G45" s="158">
        <f>G46+G53</f>
        <v>44473.5</v>
      </c>
      <c r="H45" s="158">
        <f t="shared" si="10"/>
        <v>44473.5</v>
      </c>
      <c r="I45" s="158">
        <f t="shared" si="10"/>
        <v>44473.5</v>
      </c>
      <c r="J45" s="158">
        <f>J46+J53</f>
        <v>32658.9</v>
      </c>
      <c r="K45" s="158">
        <f t="shared" si="10"/>
        <v>33658.9</v>
      </c>
      <c r="L45" s="158">
        <f t="shared" si="10"/>
        <v>0</v>
      </c>
      <c r="M45" s="158">
        <f t="shared" si="0"/>
        <v>33658.9</v>
      </c>
      <c r="N45" s="158">
        <f t="shared" si="10"/>
        <v>44473.5</v>
      </c>
      <c r="O45" s="158">
        <f t="shared" si="10"/>
        <v>44473.5</v>
      </c>
      <c r="P45" s="158">
        <f t="shared" si="10"/>
        <v>44473.5</v>
      </c>
      <c r="Q45" s="158">
        <f t="shared" si="1"/>
        <v>10814.599999999999</v>
      </c>
      <c r="R45" s="158">
        <f t="shared" si="2"/>
        <v>0</v>
      </c>
      <c r="S45" s="158">
        <f t="shared" si="2"/>
        <v>0</v>
      </c>
      <c r="T45" s="252"/>
      <c r="U45" s="509"/>
      <c r="V45" s="282"/>
    </row>
    <row r="46" spans="1:22" ht="27">
      <c r="A46" s="526" t="s">
        <v>277</v>
      </c>
      <c r="B46" s="272" t="s">
        <v>227</v>
      </c>
      <c r="C46" s="158">
        <f>C47+C49</f>
        <v>25417.6</v>
      </c>
      <c r="D46" s="158">
        <f>D47+D49</f>
        <v>25500</v>
      </c>
      <c r="E46" s="158">
        <f>E47+E49</f>
        <v>0</v>
      </c>
      <c r="F46" s="158">
        <f t="shared" si="4"/>
        <v>25500</v>
      </c>
      <c r="G46" s="158">
        <f aca="true" t="shared" si="11" ref="G46:L46">G47+G49</f>
        <v>28473.5</v>
      </c>
      <c r="H46" s="158">
        <f t="shared" si="11"/>
        <v>28473.5</v>
      </c>
      <c r="I46" s="158">
        <f t="shared" si="11"/>
        <v>28473.5</v>
      </c>
      <c r="J46" s="158">
        <f t="shared" si="11"/>
        <v>22681.5</v>
      </c>
      <c r="K46" s="158">
        <f t="shared" si="11"/>
        <v>23681.5</v>
      </c>
      <c r="L46" s="158">
        <f t="shared" si="11"/>
        <v>0</v>
      </c>
      <c r="M46" s="158">
        <f>K46+L46</f>
        <v>23681.5</v>
      </c>
      <c r="N46" s="158">
        <f>N47+N49</f>
        <v>28473.5</v>
      </c>
      <c r="O46" s="158">
        <f>O47+O49</f>
        <v>28473.5</v>
      </c>
      <c r="P46" s="158">
        <f>P47+P49</f>
        <v>28473.5</v>
      </c>
      <c r="Q46" s="158">
        <f t="shared" si="1"/>
        <v>4792</v>
      </c>
      <c r="R46" s="158">
        <f t="shared" si="2"/>
        <v>0</v>
      </c>
      <c r="S46" s="158">
        <f t="shared" si="2"/>
        <v>0</v>
      </c>
      <c r="T46" s="252"/>
      <c r="U46" s="509"/>
      <c r="V46" s="282"/>
    </row>
    <row r="47" spans="1:22" ht="30" customHeight="1">
      <c r="A47" s="251" t="s">
        <v>136</v>
      </c>
      <c r="B47" s="272" t="s">
        <v>227</v>
      </c>
      <c r="C47" s="158">
        <v>2000</v>
      </c>
      <c r="D47" s="158">
        <v>2000</v>
      </c>
      <c r="E47" s="158"/>
      <c r="F47" s="158">
        <f t="shared" si="4"/>
        <v>2000</v>
      </c>
      <c r="G47" s="158">
        <v>2000</v>
      </c>
      <c r="H47" s="158">
        <v>2000</v>
      </c>
      <c r="I47" s="158">
        <v>2000</v>
      </c>
      <c r="J47" s="158">
        <v>1715.5</v>
      </c>
      <c r="K47" s="158">
        <v>1715.5</v>
      </c>
      <c r="L47" s="158"/>
      <c r="M47" s="158">
        <f t="shared" si="0"/>
        <v>1715.5</v>
      </c>
      <c r="N47" s="158">
        <v>2000</v>
      </c>
      <c r="O47" s="158">
        <v>2000</v>
      </c>
      <c r="P47" s="158">
        <v>2000</v>
      </c>
      <c r="Q47" s="158">
        <f t="shared" si="1"/>
        <v>284.5</v>
      </c>
      <c r="R47" s="158">
        <f t="shared" si="2"/>
        <v>0</v>
      </c>
      <c r="S47" s="158">
        <f t="shared" si="2"/>
        <v>0</v>
      </c>
      <c r="T47" s="252"/>
      <c r="U47" s="509"/>
      <c r="V47" s="282"/>
    </row>
    <row r="48" spans="1:22" ht="30.75" customHeight="1">
      <c r="A48" s="251" t="s">
        <v>137</v>
      </c>
      <c r="B48" s="526" t="s">
        <v>138</v>
      </c>
      <c r="C48" s="454">
        <v>74</v>
      </c>
      <c r="D48" s="454">
        <v>74</v>
      </c>
      <c r="E48" s="454"/>
      <c r="F48" s="454">
        <f t="shared" si="4"/>
        <v>74</v>
      </c>
      <c r="G48" s="454">
        <v>74</v>
      </c>
      <c r="H48" s="454">
        <v>74</v>
      </c>
      <c r="I48" s="454">
        <v>74</v>
      </c>
      <c r="J48" s="454">
        <v>74</v>
      </c>
      <c r="K48" s="454">
        <v>50</v>
      </c>
      <c r="L48" s="158"/>
      <c r="M48" s="454">
        <v>50</v>
      </c>
      <c r="N48" s="454">
        <v>74</v>
      </c>
      <c r="O48" s="454">
        <v>74</v>
      </c>
      <c r="P48" s="454">
        <v>74</v>
      </c>
      <c r="Q48" s="454">
        <v>74</v>
      </c>
      <c r="R48" s="454">
        <f t="shared" si="2"/>
        <v>0</v>
      </c>
      <c r="S48" s="454">
        <f t="shared" si="2"/>
        <v>0</v>
      </c>
      <c r="T48" s="252"/>
      <c r="U48" s="509"/>
      <c r="V48" s="282"/>
    </row>
    <row r="49" spans="1:22" ht="27" customHeight="1">
      <c r="A49" s="272" t="s">
        <v>139</v>
      </c>
      <c r="B49" s="272" t="s">
        <v>227</v>
      </c>
      <c r="C49" s="158">
        <v>23417.6</v>
      </c>
      <c r="D49" s="158">
        <v>23500</v>
      </c>
      <c r="E49" s="158"/>
      <c r="F49" s="158">
        <f t="shared" si="4"/>
        <v>23500</v>
      </c>
      <c r="G49" s="158">
        <v>26473.5</v>
      </c>
      <c r="H49" s="158">
        <v>26473.5</v>
      </c>
      <c r="I49" s="158">
        <v>26473.5</v>
      </c>
      <c r="J49" s="158">
        <v>20966</v>
      </c>
      <c r="K49" s="158">
        <f>20321.7+1644.3</f>
        <v>21966</v>
      </c>
      <c r="L49" s="158"/>
      <c r="M49" s="158">
        <f t="shared" si="0"/>
        <v>21966</v>
      </c>
      <c r="N49" s="158">
        <v>26473.5</v>
      </c>
      <c r="O49" s="158">
        <v>26473.5</v>
      </c>
      <c r="P49" s="158">
        <v>26473.5</v>
      </c>
      <c r="Q49" s="158">
        <f t="shared" si="1"/>
        <v>4507.5</v>
      </c>
      <c r="R49" s="158">
        <f t="shared" si="2"/>
        <v>0</v>
      </c>
      <c r="S49" s="158">
        <f t="shared" si="2"/>
        <v>0</v>
      </c>
      <c r="T49" s="281"/>
      <c r="U49" s="509"/>
      <c r="V49" s="282"/>
    </row>
    <row r="50" spans="1:22" ht="27">
      <c r="A50" s="272" t="s">
        <v>140</v>
      </c>
      <c r="B50" s="526" t="s">
        <v>141</v>
      </c>
      <c r="C50" s="454">
        <f>(C49+C47)*1000/43</f>
        <v>591106.976744186</v>
      </c>
      <c r="D50" s="454">
        <f>(D49+D47)*1000/43</f>
        <v>593023.2558139535</v>
      </c>
      <c r="E50" s="158"/>
      <c r="F50" s="454">
        <f>D50+E50</f>
        <v>593023.2558139535</v>
      </c>
      <c r="G50" s="454">
        <f>(G49+G47)*1000/43</f>
        <v>662174.4186046511</v>
      </c>
      <c r="H50" s="454">
        <f>(H49+H47)*1000/43</f>
        <v>662174.4186046511</v>
      </c>
      <c r="I50" s="454">
        <f>(I49+I47)*1000/43</f>
        <v>662174.4186046511</v>
      </c>
      <c r="J50" s="454">
        <f>(J49+J47)*1000/43</f>
        <v>527476.7441860465</v>
      </c>
      <c r="K50" s="454">
        <f>(K49+K47)*1000/43</f>
        <v>550732.5581395349</v>
      </c>
      <c r="L50" s="158"/>
      <c r="M50" s="454">
        <f>K50+L50</f>
        <v>550732.5581395349</v>
      </c>
      <c r="N50" s="454">
        <f>(N49+N47)*1000/43</f>
        <v>662174.4186046511</v>
      </c>
      <c r="O50" s="454">
        <f>(O49+O47)*1000/43</f>
        <v>662174.4186046511</v>
      </c>
      <c r="P50" s="454">
        <f>(P49+P47)*1000/43</f>
        <v>662174.4186046511</v>
      </c>
      <c r="Q50" s="454">
        <f>N50-K50</f>
        <v>111441.86046511622</v>
      </c>
      <c r="R50" s="158">
        <f t="shared" si="2"/>
        <v>0</v>
      </c>
      <c r="S50" s="158">
        <f t="shared" si="2"/>
        <v>0</v>
      </c>
      <c r="T50" s="252"/>
      <c r="U50" s="509"/>
      <c r="V50" s="282"/>
    </row>
    <row r="51" spans="1:22" ht="27">
      <c r="A51" s="251" t="s">
        <v>142</v>
      </c>
      <c r="B51" s="526" t="s">
        <v>143</v>
      </c>
      <c r="C51" s="454">
        <v>1166</v>
      </c>
      <c r="D51" s="454">
        <v>1166</v>
      </c>
      <c r="E51" s="158"/>
      <c r="F51" s="454">
        <f t="shared" si="4"/>
        <v>1166</v>
      </c>
      <c r="G51" s="454">
        <v>1166</v>
      </c>
      <c r="H51" s="454">
        <v>1166</v>
      </c>
      <c r="I51" s="454">
        <v>1166</v>
      </c>
      <c r="J51" s="454">
        <v>1166</v>
      </c>
      <c r="K51" s="158">
        <v>852</v>
      </c>
      <c r="L51" s="158"/>
      <c r="M51" s="158">
        <f t="shared" si="0"/>
        <v>852</v>
      </c>
      <c r="N51" s="454">
        <v>1166</v>
      </c>
      <c r="O51" s="454">
        <v>1166</v>
      </c>
      <c r="P51" s="454">
        <v>1166</v>
      </c>
      <c r="Q51" s="158">
        <f t="shared" si="1"/>
        <v>314</v>
      </c>
      <c r="R51" s="158">
        <f t="shared" si="2"/>
        <v>0</v>
      </c>
      <c r="S51" s="158">
        <f t="shared" si="2"/>
        <v>0</v>
      </c>
      <c r="T51" s="252"/>
      <c r="U51" s="509"/>
      <c r="V51" s="282"/>
    </row>
    <row r="52" spans="1:22" ht="27">
      <c r="A52" s="251" t="s">
        <v>144</v>
      </c>
      <c r="B52" s="526" t="s">
        <v>145</v>
      </c>
      <c r="C52" s="454">
        <v>480</v>
      </c>
      <c r="D52" s="454">
        <v>480</v>
      </c>
      <c r="E52" s="158"/>
      <c r="F52" s="454">
        <f t="shared" si="4"/>
        <v>480</v>
      </c>
      <c r="G52" s="454">
        <v>480</v>
      </c>
      <c r="H52" s="454">
        <v>480</v>
      </c>
      <c r="I52" s="454">
        <v>480</v>
      </c>
      <c r="J52" s="454">
        <v>480</v>
      </c>
      <c r="K52" s="158">
        <v>125</v>
      </c>
      <c r="L52" s="158"/>
      <c r="M52" s="158">
        <f t="shared" si="0"/>
        <v>125</v>
      </c>
      <c r="N52" s="454">
        <v>480</v>
      </c>
      <c r="O52" s="454">
        <v>480</v>
      </c>
      <c r="P52" s="454">
        <v>480</v>
      </c>
      <c r="Q52" s="158">
        <f t="shared" si="1"/>
        <v>355</v>
      </c>
      <c r="R52" s="158">
        <f t="shared" si="2"/>
        <v>0</v>
      </c>
      <c r="S52" s="158">
        <f t="shared" si="2"/>
        <v>0</v>
      </c>
      <c r="T52" s="252"/>
      <c r="U52" s="509"/>
      <c r="V52" s="282"/>
    </row>
    <row r="53" spans="1:22" ht="27">
      <c r="A53" s="526" t="s">
        <v>16</v>
      </c>
      <c r="B53" s="272" t="s">
        <v>227</v>
      </c>
      <c r="C53" s="158">
        <f>C54+C55+C56</f>
        <v>16011.6</v>
      </c>
      <c r="D53" s="158">
        <f>D54+D55+D56</f>
        <v>16000</v>
      </c>
      <c r="E53" s="158">
        <f>E54+E55+E56</f>
        <v>0</v>
      </c>
      <c r="F53" s="158">
        <f t="shared" si="4"/>
        <v>16000</v>
      </c>
      <c r="G53" s="158">
        <f aca="true" t="shared" si="12" ref="G53:L53">G54+G55+G56</f>
        <v>16000</v>
      </c>
      <c r="H53" s="158">
        <f t="shared" si="12"/>
        <v>16000</v>
      </c>
      <c r="I53" s="158">
        <f t="shared" si="12"/>
        <v>16000</v>
      </c>
      <c r="J53" s="158">
        <f t="shared" si="12"/>
        <v>9977.4</v>
      </c>
      <c r="K53" s="158">
        <f t="shared" si="12"/>
        <v>9977.4</v>
      </c>
      <c r="L53" s="158">
        <f t="shared" si="12"/>
        <v>0</v>
      </c>
      <c r="M53" s="158">
        <f t="shared" si="0"/>
        <v>9977.4</v>
      </c>
      <c r="N53" s="158">
        <f>N54+N55+N56</f>
        <v>16000</v>
      </c>
      <c r="O53" s="158">
        <f>O54+O55+O56</f>
        <v>16000</v>
      </c>
      <c r="P53" s="158">
        <f>P54+P55+P56</f>
        <v>16000</v>
      </c>
      <c r="Q53" s="158">
        <f t="shared" si="1"/>
        <v>6022.6</v>
      </c>
      <c r="R53" s="158">
        <f t="shared" si="2"/>
        <v>0</v>
      </c>
      <c r="S53" s="158">
        <f t="shared" si="2"/>
        <v>0</v>
      </c>
      <c r="T53" s="252"/>
      <c r="U53" s="509"/>
      <c r="V53" s="282"/>
    </row>
    <row r="54" spans="1:22" ht="27">
      <c r="A54" s="272" t="s">
        <v>129</v>
      </c>
      <c r="B54" s="272" t="s">
        <v>227</v>
      </c>
      <c r="C54" s="158"/>
      <c r="D54" s="158"/>
      <c r="E54" s="158"/>
      <c r="F54" s="158">
        <f t="shared" si="4"/>
        <v>0</v>
      </c>
      <c r="G54" s="158"/>
      <c r="H54" s="158"/>
      <c r="I54" s="158"/>
      <c r="J54" s="158"/>
      <c r="K54" s="158"/>
      <c r="L54" s="158"/>
      <c r="M54" s="158">
        <f t="shared" si="0"/>
        <v>0</v>
      </c>
      <c r="N54" s="158"/>
      <c r="O54" s="158"/>
      <c r="P54" s="158"/>
      <c r="Q54" s="158">
        <f t="shared" si="1"/>
        <v>0</v>
      </c>
      <c r="R54" s="158">
        <f t="shared" si="2"/>
        <v>0</v>
      </c>
      <c r="S54" s="158">
        <f t="shared" si="2"/>
        <v>0</v>
      </c>
      <c r="T54" s="252"/>
      <c r="U54" s="509"/>
      <c r="V54" s="282"/>
    </row>
    <row r="55" spans="1:22" ht="27">
      <c r="A55" s="526" t="s">
        <v>130</v>
      </c>
      <c r="B55" s="272" t="s">
        <v>227</v>
      </c>
      <c r="C55" s="158">
        <v>16011.6</v>
      </c>
      <c r="D55" s="158">
        <v>16000</v>
      </c>
      <c r="E55" s="158"/>
      <c r="F55" s="158">
        <f t="shared" si="4"/>
        <v>16000</v>
      </c>
      <c r="G55" s="158">
        <v>16000</v>
      </c>
      <c r="H55" s="158">
        <v>16000</v>
      </c>
      <c r="I55" s="158">
        <v>16000</v>
      </c>
      <c r="J55" s="158">
        <v>9977.4</v>
      </c>
      <c r="K55" s="158">
        <v>9977.4</v>
      </c>
      <c r="L55" s="158"/>
      <c r="M55" s="158">
        <f t="shared" si="0"/>
        <v>9977.4</v>
      </c>
      <c r="N55" s="158">
        <v>16000</v>
      </c>
      <c r="O55" s="158">
        <v>16000</v>
      </c>
      <c r="P55" s="158">
        <v>16000</v>
      </c>
      <c r="Q55" s="158">
        <f t="shared" si="1"/>
        <v>6022.6</v>
      </c>
      <c r="R55" s="158">
        <f aca="true" t="shared" si="13" ref="R55:S86">O55-N55</f>
        <v>0</v>
      </c>
      <c r="S55" s="158">
        <f t="shared" si="13"/>
        <v>0</v>
      </c>
      <c r="T55" s="252"/>
      <c r="U55" s="509"/>
      <c r="V55" s="282"/>
    </row>
    <row r="56" spans="1:22" ht="27">
      <c r="A56" s="251" t="s">
        <v>131</v>
      </c>
      <c r="B56" s="272" t="s">
        <v>227</v>
      </c>
      <c r="C56" s="158"/>
      <c r="D56" s="158"/>
      <c r="E56" s="158"/>
      <c r="F56" s="158">
        <f t="shared" si="4"/>
        <v>0</v>
      </c>
      <c r="G56" s="158"/>
      <c r="H56" s="158"/>
      <c r="I56" s="158"/>
      <c r="J56" s="158"/>
      <c r="K56" s="158"/>
      <c r="L56" s="158"/>
      <c r="M56" s="158">
        <f t="shared" si="0"/>
        <v>0</v>
      </c>
      <c r="N56" s="158"/>
      <c r="O56" s="158"/>
      <c r="P56" s="158"/>
      <c r="Q56" s="158">
        <f t="shared" si="1"/>
        <v>0</v>
      </c>
      <c r="R56" s="158">
        <f t="shared" si="13"/>
        <v>0</v>
      </c>
      <c r="S56" s="158">
        <f t="shared" si="13"/>
        <v>0</v>
      </c>
      <c r="T56" s="252"/>
      <c r="U56" s="509"/>
      <c r="V56" s="282"/>
    </row>
    <row r="57" spans="1:22" ht="27">
      <c r="A57" s="251" t="s">
        <v>132</v>
      </c>
      <c r="B57" s="526" t="s">
        <v>133</v>
      </c>
      <c r="C57" s="158"/>
      <c r="D57" s="158"/>
      <c r="E57" s="158"/>
      <c r="F57" s="158">
        <f t="shared" si="4"/>
        <v>0</v>
      </c>
      <c r="G57" s="158"/>
      <c r="H57" s="158"/>
      <c r="I57" s="158"/>
      <c r="J57" s="158"/>
      <c r="K57" s="158"/>
      <c r="L57" s="158"/>
      <c r="M57" s="158">
        <f t="shared" si="0"/>
        <v>0</v>
      </c>
      <c r="N57" s="158"/>
      <c r="O57" s="158"/>
      <c r="P57" s="158"/>
      <c r="Q57" s="158">
        <f t="shared" si="1"/>
        <v>0</v>
      </c>
      <c r="R57" s="158">
        <f t="shared" si="13"/>
        <v>0</v>
      </c>
      <c r="S57" s="158">
        <f t="shared" si="13"/>
        <v>0</v>
      </c>
      <c r="T57" s="252"/>
      <c r="U57" s="509"/>
      <c r="V57" s="282"/>
    </row>
    <row r="58" spans="1:22" ht="28.5">
      <c r="A58" s="266" t="s">
        <v>98</v>
      </c>
      <c r="B58" s="272" t="s">
        <v>227</v>
      </c>
      <c r="C58" s="158">
        <f>+C59+C61+C62</f>
        <v>1274.3999999999999</v>
      </c>
      <c r="D58" s="158">
        <f>+D59+D61+D62</f>
        <v>1538.8</v>
      </c>
      <c r="E58" s="158">
        <f>+E59+E61+E62</f>
        <v>0</v>
      </c>
      <c r="F58" s="158">
        <f t="shared" si="4"/>
        <v>1538.8</v>
      </c>
      <c r="G58" s="158">
        <f aca="true" t="shared" si="14" ref="G58:L58">+G59+G61+G62</f>
        <v>1538.8</v>
      </c>
      <c r="H58" s="158">
        <f t="shared" si="14"/>
        <v>1538.8</v>
      </c>
      <c r="I58" s="158">
        <f t="shared" si="14"/>
        <v>1538.8</v>
      </c>
      <c r="J58" s="158">
        <f t="shared" si="14"/>
        <v>1046.9</v>
      </c>
      <c r="K58" s="158">
        <f t="shared" si="14"/>
        <v>1270.9</v>
      </c>
      <c r="L58" s="158">
        <f t="shared" si="14"/>
        <v>0</v>
      </c>
      <c r="M58" s="158">
        <f t="shared" si="0"/>
        <v>1270.9</v>
      </c>
      <c r="N58" s="158">
        <f>+N59+N61+N62</f>
        <v>1538.8</v>
      </c>
      <c r="O58" s="158">
        <f>+O59+O61+O62</f>
        <v>1538.8</v>
      </c>
      <c r="P58" s="158">
        <f>+P59+P61+P62</f>
        <v>1538.8</v>
      </c>
      <c r="Q58" s="158">
        <f t="shared" si="1"/>
        <v>267.89999999999986</v>
      </c>
      <c r="R58" s="158">
        <f t="shared" si="13"/>
        <v>0</v>
      </c>
      <c r="S58" s="158">
        <f t="shared" si="13"/>
        <v>0</v>
      </c>
      <c r="T58" s="252"/>
      <c r="U58" s="509"/>
      <c r="V58" s="282"/>
    </row>
    <row r="59" spans="1:22" ht="27">
      <c r="A59" s="526" t="s">
        <v>99</v>
      </c>
      <c r="B59" s="272" t="s">
        <v>227</v>
      </c>
      <c r="C59" s="271">
        <v>1151.8</v>
      </c>
      <c r="D59" s="271">
        <v>1238.8</v>
      </c>
      <c r="E59" s="271"/>
      <c r="F59" s="158">
        <f t="shared" si="4"/>
        <v>1238.8</v>
      </c>
      <c r="G59" s="271">
        <f>1238.8</f>
        <v>1238.8</v>
      </c>
      <c r="H59" s="271">
        <v>1238.8</v>
      </c>
      <c r="I59" s="271">
        <v>1238.8</v>
      </c>
      <c r="J59" s="271">
        <v>1046.9</v>
      </c>
      <c r="K59" s="271">
        <v>1046.9</v>
      </c>
      <c r="L59" s="271"/>
      <c r="M59" s="158">
        <v>1046.9</v>
      </c>
      <c r="N59" s="158">
        <v>1238.8</v>
      </c>
      <c r="O59" s="158">
        <v>1238.8</v>
      </c>
      <c r="P59" s="158">
        <v>1238.8</v>
      </c>
      <c r="Q59" s="158">
        <f>N59-K59</f>
        <v>191.89999999999986</v>
      </c>
      <c r="R59" s="158">
        <f t="shared" si="13"/>
        <v>0</v>
      </c>
      <c r="S59" s="158">
        <f t="shared" si="13"/>
        <v>0</v>
      </c>
      <c r="T59" s="252"/>
      <c r="U59" s="509"/>
      <c r="V59" s="282"/>
    </row>
    <row r="60" spans="1:22" ht="27">
      <c r="A60" s="526" t="s">
        <v>134</v>
      </c>
      <c r="B60" s="526" t="s">
        <v>135</v>
      </c>
      <c r="C60" s="453">
        <f>C59*1000/180</f>
        <v>6398.888888888889</v>
      </c>
      <c r="D60" s="453">
        <f>D59*1000/180</f>
        <v>6882.222222222223</v>
      </c>
      <c r="E60" s="453"/>
      <c r="F60" s="454">
        <f>D60+E60</f>
        <v>6882.222222222223</v>
      </c>
      <c r="G60" s="453">
        <f>G59*1000/180</f>
        <v>6882.222222222223</v>
      </c>
      <c r="H60" s="453">
        <f>H59*1000/180</f>
        <v>6882.222222222223</v>
      </c>
      <c r="I60" s="453">
        <f>I59*1000/180</f>
        <v>6882.222222222223</v>
      </c>
      <c r="J60" s="453">
        <f>J59*1000/180</f>
        <v>5816.111111111111</v>
      </c>
      <c r="K60" s="453">
        <f>K59*1000/180</f>
        <v>5816.111111111111</v>
      </c>
      <c r="L60" s="271"/>
      <c r="M60" s="454">
        <f>K60+L60</f>
        <v>5816.111111111111</v>
      </c>
      <c r="N60" s="453">
        <f>N59*1000/180</f>
        <v>6882.222222222223</v>
      </c>
      <c r="O60" s="453">
        <f>O59*1000/180</f>
        <v>6882.222222222223</v>
      </c>
      <c r="P60" s="453">
        <f>P59*1000/180</f>
        <v>6882.222222222223</v>
      </c>
      <c r="Q60" s="454">
        <f t="shared" si="1"/>
        <v>1066.1111111111113</v>
      </c>
      <c r="R60" s="158">
        <f t="shared" si="13"/>
        <v>0</v>
      </c>
      <c r="S60" s="158">
        <f t="shared" si="13"/>
        <v>0</v>
      </c>
      <c r="T60" s="252"/>
      <c r="U60" s="509"/>
      <c r="V60" s="282"/>
    </row>
    <row r="61" spans="1:22" ht="27">
      <c r="A61" s="526" t="s">
        <v>100</v>
      </c>
      <c r="B61" s="272" t="s">
        <v>227</v>
      </c>
      <c r="C61" s="158"/>
      <c r="D61" s="158"/>
      <c r="E61" s="158"/>
      <c r="F61" s="158">
        <f t="shared" si="4"/>
        <v>0</v>
      </c>
      <c r="G61" s="158"/>
      <c r="H61" s="158"/>
      <c r="I61" s="158"/>
      <c r="J61" s="158"/>
      <c r="K61" s="158"/>
      <c r="L61" s="158"/>
      <c r="M61" s="158">
        <f t="shared" si="0"/>
        <v>0</v>
      </c>
      <c r="N61" s="158"/>
      <c r="O61" s="158"/>
      <c r="P61" s="158"/>
      <c r="Q61" s="158">
        <f t="shared" si="1"/>
        <v>0</v>
      </c>
      <c r="R61" s="158">
        <f t="shared" si="13"/>
        <v>0</v>
      </c>
      <c r="S61" s="158">
        <f t="shared" si="13"/>
        <v>0</v>
      </c>
      <c r="T61" s="252"/>
      <c r="U61" s="509"/>
      <c r="V61" s="282"/>
    </row>
    <row r="62" spans="1:22" ht="27">
      <c r="A62" s="526" t="s">
        <v>101</v>
      </c>
      <c r="B62" s="272" t="s">
        <v>227</v>
      </c>
      <c r="C62" s="158">
        <v>122.6</v>
      </c>
      <c r="D62" s="158">
        <v>300</v>
      </c>
      <c r="E62" s="158"/>
      <c r="F62" s="158">
        <f t="shared" si="4"/>
        <v>300</v>
      </c>
      <c r="G62" s="158">
        <f>300</f>
        <v>300</v>
      </c>
      <c r="H62" s="158">
        <v>300</v>
      </c>
      <c r="I62" s="158">
        <v>300</v>
      </c>
      <c r="J62" s="158">
        <v>0</v>
      </c>
      <c r="K62" s="158">
        <v>224</v>
      </c>
      <c r="L62" s="158"/>
      <c r="M62" s="158">
        <f t="shared" si="0"/>
        <v>224</v>
      </c>
      <c r="N62" s="158">
        <v>300</v>
      </c>
      <c r="O62" s="158">
        <v>300</v>
      </c>
      <c r="P62" s="158">
        <v>300</v>
      </c>
      <c r="Q62" s="158">
        <f t="shared" si="1"/>
        <v>76</v>
      </c>
      <c r="R62" s="158">
        <f t="shared" si="13"/>
        <v>0</v>
      </c>
      <c r="S62" s="158">
        <f t="shared" si="13"/>
        <v>0</v>
      </c>
      <c r="T62" s="252"/>
      <c r="U62" s="509"/>
      <c r="V62" s="282"/>
    </row>
    <row r="63" spans="1:22" ht="28.5">
      <c r="A63" s="521" t="s">
        <v>40</v>
      </c>
      <c r="B63" s="272" t="s">
        <v>227</v>
      </c>
      <c r="C63" s="158">
        <f>C64+C65+C66+C67+C68</f>
        <v>9452.199999999999</v>
      </c>
      <c r="D63" s="158">
        <f>D64+D65+D66+D67+D68</f>
        <v>11000</v>
      </c>
      <c r="E63" s="158">
        <f>E64+E65+E66+E67+E68</f>
        <v>0</v>
      </c>
      <c r="F63" s="158">
        <f>D63+E63</f>
        <v>11000</v>
      </c>
      <c r="G63" s="158">
        <f aca="true" t="shared" si="15" ref="G63:L63">G64+G65+G66+G67+G68</f>
        <v>13143.4</v>
      </c>
      <c r="H63" s="158">
        <f t="shared" si="15"/>
        <v>13143.4</v>
      </c>
      <c r="I63" s="158">
        <f t="shared" si="15"/>
        <v>13143.4</v>
      </c>
      <c r="J63" s="158">
        <f t="shared" si="15"/>
        <v>9219.3</v>
      </c>
      <c r="K63" s="158">
        <f t="shared" si="15"/>
        <v>8797.9</v>
      </c>
      <c r="L63" s="158">
        <f t="shared" si="15"/>
        <v>0</v>
      </c>
      <c r="M63" s="158">
        <f t="shared" si="0"/>
        <v>8797.9</v>
      </c>
      <c r="N63" s="158">
        <f>N64+N65+N66+N67+N68</f>
        <v>11615.4</v>
      </c>
      <c r="O63" s="158">
        <f>O64+O65+O66+O67+O68</f>
        <v>11615.4</v>
      </c>
      <c r="P63" s="158">
        <f>P64+P65+P66+P67+P68</f>
        <v>11615.4</v>
      </c>
      <c r="Q63" s="158">
        <f>N63-K63</f>
        <v>2817.5</v>
      </c>
      <c r="R63" s="158">
        <f t="shared" si="13"/>
        <v>0</v>
      </c>
      <c r="S63" s="158">
        <f t="shared" si="13"/>
        <v>0</v>
      </c>
      <c r="T63" s="252"/>
      <c r="U63" s="509"/>
      <c r="V63" s="282"/>
    </row>
    <row r="64" spans="1:22" ht="27">
      <c r="A64" s="526" t="s">
        <v>123</v>
      </c>
      <c r="B64" s="272" t="s">
        <v>227</v>
      </c>
      <c r="C64" s="158">
        <v>3225.6</v>
      </c>
      <c r="D64" s="158">
        <v>3225.6</v>
      </c>
      <c r="E64" s="158"/>
      <c r="F64" s="158">
        <f t="shared" si="4"/>
        <v>3225.6</v>
      </c>
      <c r="G64" s="158">
        <v>3225.6</v>
      </c>
      <c r="H64" s="158">
        <v>3225.6</v>
      </c>
      <c r="I64" s="158">
        <v>3225.6</v>
      </c>
      <c r="J64" s="158">
        <v>3225.6</v>
      </c>
      <c r="K64" s="158">
        <v>3225.6</v>
      </c>
      <c r="L64" s="158"/>
      <c r="M64" s="158">
        <f t="shared" si="0"/>
        <v>3225.6</v>
      </c>
      <c r="N64" s="158">
        <v>3225.6</v>
      </c>
      <c r="O64" s="158">
        <v>3225.6</v>
      </c>
      <c r="P64" s="158">
        <v>3225.6</v>
      </c>
      <c r="Q64" s="158">
        <f t="shared" si="1"/>
        <v>0</v>
      </c>
      <c r="R64" s="158">
        <f t="shared" si="13"/>
        <v>0</v>
      </c>
      <c r="S64" s="158">
        <f t="shared" si="13"/>
        <v>0</v>
      </c>
      <c r="T64" s="252"/>
      <c r="U64" s="509"/>
      <c r="V64" s="282"/>
    </row>
    <row r="65" spans="1:22" ht="27">
      <c r="A65" s="526" t="s">
        <v>124</v>
      </c>
      <c r="B65" s="272" t="s">
        <v>227</v>
      </c>
      <c r="C65" s="158">
        <v>2686.8</v>
      </c>
      <c r="D65" s="158">
        <v>3177.5</v>
      </c>
      <c r="E65" s="158"/>
      <c r="F65" s="158">
        <f t="shared" si="4"/>
        <v>3177.5</v>
      </c>
      <c r="G65" s="158">
        <f>4080.9+Q65</f>
        <v>5608.9</v>
      </c>
      <c r="H65" s="158">
        <v>5608.9</v>
      </c>
      <c r="I65" s="158">
        <v>5608.9</v>
      </c>
      <c r="J65" s="158">
        <v>2686.8</v>
      </c>
      <c r="K65" s="158">
        <v>2552.9</v>
      </c>
      <c r="L65" s="158"/>
      <c r="M65" s="158">
        <f t="shared" si="0"/>
        <v>2552.9</v>
      </c>
      <c r="N65" s="158">
        <v>4080.9</v>
      </c>
      <c r="O65" s="158">
        <v>4080.9</v>
      </c>
      <c r="P65" s="158">
        <v>4080.9</v>
      </c>
      <c r="Q65" s="158">
        <f t="shared" si="1"/>
        <v>1528</v>
      </c>
      <c r="R65" s="158">
        <f t="shared" si="13"/>
        <v>0</v>
      </c>
      <c r="S65" s="158">
        <f t="shared" si="13"/>
        <v>0</v>
      </c>
      <c r="T65" s="252"/>
      <c r="U65" s="509"/>
      <c r="V65" s="282"/>
    </row>
    <row r="66" spans="1:22" ht="27">
      <c r="A66" s="526" t="s">
        <v>8</v>
      </c>
      <c r="B66" s="272" t="s">
        <v>227</v>
      </c>
      <c r="C66" s="158">
        <v>1497.4</v>
      </c>
      <c r="D66" s="158">
        <v>2308.9</v>
      </c>
      <c r="E66" s="158"/>
      <c r="F66" s="158">
        <f t="shared" si="4"/>
        <v>2308.9</v>
      </c>
      <c r="G66" s="158">
        <v>2308.9</v>
      </c>
      <c r="H66" s="158">
        <v>2308.9</v>
      </c>
      <c r="I66" s="158">
        <v>2308.9</v>
      </c>
      <c r="J66" s="158">
        <v>1497.4</v>
      </c>
      <c r="K66" s="158">
        <v>1497.4</v>
      </c>
      <c r="L66" s="158"/>
      <c r="M66" s="158">
        <f t="shared" si="0"/>
        <v>1497.4</v>
      </c>
      <c r="N66" s="158">
        <v>2308.9</v>
      </c>
      <c r="O66" s="158">
        <v>2308.9</v>
      </c>
      <c r="P66" s="158">
        <v>2308.9</v>
      </c>
      <c r="Q66" s="158">
        <f>N66-K66</f>
        <v>811.5</v>
      </c>
      <c r="R66" s="158">
        <f t="shared" si="13"/>
        <v>0</v>
      </c>
      <c r="S66" s="158">
        <f t="shared" si="13"/>
        <v>0</v>
      </c>
      <c r="T66" s="252"/>
      <c r="U66" s="509"/>
      <c r="V66" s="282"/>
    </row>
    <row r="67" spans="1:22" ht="27">
      <c r="A67" s="526" t="s">
        <v>10</v>
      </c>
      <c r="B67" s="272" t="s">
        <v>227</v>
      </c>
      <c r="C67" s="158">
        <v>1754.4</v>
      </c>
      <c r="D67" s="158">
        <v>2000</v>
      </c>
      <c r="E67" s="158"/>
      <c r="F67" s="158">
        <f t="shared" si="4"/>
        <v>2000</v>
      </c>
      <c r="G67" s="158">
        <v>2000</v>
      </c>
      <c r="H67" s="158">
        <v>2000</v>
      </c>
      <c r="I67" s="158">
        <v>2000</v>
      </c>
      <c r="J67" s="158">
        <v>1521.5</v>
      </c>
      <c r="K67" s="158">
        <v>1522</v>
      </c>
      <c r="L67" s="158"/>
      <c r="M67" s="158">
        <f>K67+L67</f>
        <v>1522</v>
      </c>
      <c r="N67" s="158">
        <v>2000</v>
      </c>
      <c r="O67" s="158">
        <v>2000</v>
      </c>
      <c r="P67" s="158">
        <v>2000</v>
      </c>
      <c r="Q67" s="158">
        <f t="shared" si="1"/>
        <v>478</v>
      </c>
      <c r="R67" s="158">
        <f t="shared" si="13"/>
        <v>0</v>
      </c>
      <c r="S67" s="158">
        <f t="shared" si="13"/>
        <v>0</v>
      </c>
      <c r="T67" s="252"/>
      <c r="U67" s="509"/>
      <c r="V67" s="282"/>
    </row>
    <row r="68" spans="1:22" ht="27">
      <c r="A68" s="526" t="s">
        <v>9</v>
      </c>
      <c r="B68" s="272" t="s">
        <v>227</v>
      </c>
      <c r="C68" s="158">
        <v>288</v>
      </c>
      <c r="D68" s="158">
        <v>288</v>
      </c>
      <c r="E68" s="158"/>
      <c r="F68" s="158">
        <f t="shared" si="4"/>
        <v>288</v>
      </c>
      <c r="G68" s="158"/>
      <c r="H68" s="158"/>
      <c r="I68" s="158"/>
      <c r="J68" s="158">
        <f>C68</f>
        <v>288</v>
      </c>
      <c r="K68" s="158"/>
      <c r="L68" s="158"/>
      <c r="M68" s="158">
        <f t="shared" si="0"/>
        <v>0</v>
      </c>
      <c r="N68" s="158"/>
      <c r="O68" s="158"/>
      <c r="P68" s="158"/>
      <c r="Q68" s="158">
        <f t="shared" si="1"/>
        <v>0</v>
      </c>
      <c r="R68" s="158">
        <f t="shared" si="13"/>
        <v>0</v>
      </c>
      <c r="S68" s="158">
        <f t="shared" si="13"/>
        <v>0</v>
      </c>
      <c r="T68" s="252"/>
      <c r="U68" s="509"/>
      <c r="V68" s="282"/>
    </row>
    <row r="69" spans="1:22" ht="40.5">
      <c r="A69" s="285" t="s">
        <v>125</v>
      </c>
      <c r="B69" s="526" t="s">
        <v>126</v>
      </c>
      <c r="C69" s="454">
        <f>C70+C71+C72</f>
        <v>95</v>
      </c>
      <c r="D69" s="454">
        <f>D70+D71+D72</f>
        <v>95</v>
      </c>
      <c r="E69" s="158">
        <f>E70+E71+E72</f>
        <v>0</v>
      </c>
      <c r="F69" s="454">
        <f t="shared" si="4"/>
        <v>95</v>
      </c>
      <c r="G69" s="454">
        <f aca="true" t="shared" si="16" ref="G69:L69">G70+G71+G72</f>
        <v>95</v>
      </c>
      <c r="H69" s="454">
        <f t="shared" si="16"/>
        <v>95</v>
      </c>
      <c r="I69" s="454">
        <f t="shared" si="16"/>
        <v>95</v>
      </c>
      <c r="J69" s="454">
        <f t="shared" si="16"/>
        <v>95</v>
      </c>
      <c r="K69" s="454">
        <f t="shared" si="16"/>
        <v>95</v>
      </c>
      <c r="L69" s="158">
        <f t="shared" si="16"/>
        <v>0</v>
      </c>
      <c r="M69" s="454">
        <f t="shared" si="0"/>
        <v>95</v>
      </c>
      <c r="N69" s="454">
        <f>N70+N71+N72</f>
        <v>95</v>
      </c>
      <c r="O69" s="454">
        <f>O70+O71+O72</f>
        <v>95</v>
      </c>
      <c r="P69" s="454">
        <f>P70+P71+P72</f>
        <v>95</v>
      </c>
      <c r="Q69" s="158">
        <f t="shared" si="1"/>
        <v>0</v>
      </c>
      <c r="R69" s="158">
        <f t="shared" si="13"/>
        <v>0</v>
      </c>
      <c r="S69" s="158">
        <f t="shared" si="13"/>
        <v>0</v>
      </c>
      <c r="T69" s="252"/>
      <c r="U69" s="509"/>
      <c r="V69" s="282"/>
    </row>
    <row r="70" spans="1:22" ht="13.5">
      <c r="A70" s="284" t="s">
        <v>127</v>
      </c>
      <c r="B70" s="526" t="s">
        <v>126</v>
      </c>
      <c r="C70" s="454">
        <v>56</v>
      </c>
      <c r="D70" s="454">
        <v>56</v>
      </c>
      <c r="E70" s="158"/>
      <c r="F70" s="454">
        <f t="shared" si="4"/>
        <v>56</v>
      </c>
      <c r="G70" s="454">
        <v>56</v>
      </c>
      <c r="H70" s="454">
        <v>56</v>
      </c>
      <c r="I70" s="454">
        <v>56</v>
      </c>
      <c r="J70" s="454">
        <v>56</v>
      </c>
      <c r="K70" s="454">
        <v>56</v>
      </c>
      <c r="L70" s="158"/>
      <c r="M70" s="454">
        <f t="shared" si="0"/>
        <v>56</v>
      </c>
      <c r="N70" s="454">
        <v>56</v>
      </c>
      <c r="O70" s="454">
        <v>56</v>
      </c>
      <c r="P70" s="454">
        <v>56</v>
      </c>
      <c r="Q70" s="158">
        <f t="shared" si="1"/>
        <v>0</v>
      </c>
      <c r="R70" s="158">
        <f t="shared" si="13"/>
        <v>0</v>
      </c>
      <c r="S70" s="158">
        <f t="shared" si="13"/>
        <v>0</v>
      </c>
      <c r="T70" s="252"/>
      <c r="U70" s="509"/>
      <c r="V70" s="282"/>
    </row>
    <row r="71" spans="1:22" ht="13.5">
      <c r="A71" s="284" t="s">
        <v>482</v>
      </c>
      <c r="B71" s="526" t="s">
        <v>126</v>
      </c>
      <c r="C71" s="454">
        <v>38</v>
      </c>
      <c r="D71" s="454">
        <v>38</v>
      </c>
      <c r="E71" s="158"/>
      <c r="F71" s="454">
        <f t="shared" si="4"/>
        <v>38</v>
      </c>
      <c r="G71" s="454">
        <v>38</v>
      </c>
      <c r="H71" s="454">
        <v>38</v>
      </c>
      <c r="I71" s="454">
        <v>38</v>
      </c>
      <c r="J71" s="454">
        <v>38</v>
      </c>
      <c r="K71" s="454">
        <v>38</v>
      </c>
      <c r="L71" s="158"/>
      <c r="M71" s="454">
        <f t="shared" si="0"/>
        <v>38</v>
      </c>
      <c r="N71" s="454">
        <v>38</v>
      </c>
      <c r="O71" s="454">
        <v>38</v>
      </c>
      <c r="P71" s="454">
        <v>38</v>
      </c>
      <c r="Q71" s="158">
        <f t="shared" si="1"/>
        <v>0</v>
      </c>
      <c r="R71" s="158">
        <f t="shared" si="13"/>
        <v>0</v>
      </c>
      <c r="S71" s="158">
        <f t="shared" si="13"/>
        <v>0</v>
      </c>
      <c r="T71" s="252"/>
      <c r="U71" s="509"/>
      <c r="V71" s="282"/>
    </row>
    <row r="72" spans="1:22" ht="13.5">
      <c r="A72" s="284" t="s">
        <v>128</v>
      </c>
      <c r="B72" s="526" t="s">
        <v>126</v>
      </c>
      <c r="C72" s="454">
        <v>1</v>
      </c>
      <c r="D72" s="454">
        <v>1</v>
      </c>
      <c r="E72" s="158"/>
      <c r="F72" s="454">
        <f t="shared" si="4"/>
        <v>1</v>
      </c>
      <c r="G72" s="454">
        <v>1</v>
      </c>
      <c r="H72" s="454">
        <v>1</v>
      </c>
      <c r="I72" s="454">
        <v>1</v>
      </c>
      <c r="J72" s="454">
        <v>1</v>
      </c>
      <c r="K72" s="454">
        <v>1</v>
      </c>
      <c r="L72" s="158"/>
      <c r="M72" s="454">
        <f t="shared" si="0"/>
        <v>1</v>
      </c>
      <c r="N72" s="454">
        <v>1</v>
      </c>
      <c r="O72" s="454">
        <v>1</v>
      </c>
      <c r="P72" s="454">
        <v>1</v>
      </c>
      <c r="Q72" s="158">
        <f t="shared" si="1"/>
        <v>0</v>
      </c>
      <c r="R72" s="158">
        <f t="shared" si="13"/>
        <v>0</v>
      </c>
      <c r="S72" s="158">
        <f t="shared" si="13"/>
        <v>0</v>
      </c>
      <c r="T72" s="252"/>
      <c r="U72" s="509"/>
      <c r="V72" s="282"/>
    </row>
    <row r="73" spans="1:22" ht="27">
      <c r="A73" s="266" t="s">
        <v>28</v>
      </c>
      <c r="B73" s="251" t="s">
        <v>223</v>
      </c>
      <c r="C73" s="158">
        <v>22</v>
      </c>
      <c r="D73" s="158">
        <v>26</v>
      </c>
      <c r="E73" s="158"/>
      <c r="F73" s="158">
        <f t="shared" si="4"/>
        <v>26</v>
      </c>
      <c r="G73" s="158">
        <v>30</v>
      </c>
      <c r="H73" s="158">
        <v>30</v>
      </c>
      <c r="I73" s="158">
        <v>30</v>
      </c>
      <c r="J73" s="158">
        <v>22</v>
      </c>
      <c r="K73" s="158"/>
      <c r="L73" s="158"/>
      <c r="M73" s="158">
        <f t="shared" si="0"/>
        <v>0</v>
      </c>
      <c r="N73" s="158">
        <v>30</v>
      </c>
      <c r="O73" s="158">
        <v>30</v>
      </c>
      <c r="P73" s="158">
        <v>30</v>
      </c>
      <c r="Q73" s="158">
        <f t="shared" si="1"/>
        <v>30</v>
      </c>
      <c r="R73" s="158">
        <f t="shared" si="13"/>
        <v>0</v>
      </c>
      <c r="S73" s="158">
        <f t="shared" si="13"/>
        <v>0</v>
      </c>
      <c r="T73" s="252"/>
      <c r="U73" s="509"/>
      <c r="V73" s="282"/>
    </row>
    <row r="74" spans="1:22" ht="28.5">
      <c r="A74" s="266" t="s">
        <v>29</v>
      </c>
      <c r="B74" s="251" t="s">
        <v>223</v>
      </c>
      <c r="C74" s="158">
        <v>1610.5</v>
      </c>
      <c r="D74" s="158">
        <v>426</v>
      </c>
      <c r="E74" s="158"/>
      <c r="F74" s="158">
        <f>D74+E74</f>
        <v>426</v>
      </c>
      <c r="G74" s="158">
        <v>426</v>
      </c>
      <c r="H74" s="158">
        <v>426</v>
      </c>
      <c r="I74" s="158">
        <v>426</v>
      </c>
      <c r="J74" s="158">
        <v>1610.5</v>
      </c>
      <c r="K74" s="158">
        <v>426</v>
      </c>
      <c r="L74" s="158"/>
      <c r="M74" s="158">
        <f t="shared" si="0"/>
        <v>426</v>
      </c>
      <c r="N74" s="158">
        <v>426</v>
      </c>
      <c r="O74" s="158">
        <v>426</v>
      </c>
      <c r="P74" s="158">
        <v>426</v>
      </c>
      <c r="Q74" s="158">
        <f t="shared" si="1"/>
        <v>0</v>
      </c>
      <c r="R74" s="158">
        <f t="shared" si="13"/>
        <v>0</v>
      </c>
      <c r="S74" s="158">
        <f t="shared" si="13"/>
        <v>0</v>
      </c>
      <c r="T74" s="252"/>
      <c r="U74" s="509"/>
      <c r="V74" s="282"/>
    </row>
    <row r="75" spans="1:22" ht="28.5">
      <c r="A75" s="266" t="s">
        <v>496</v>
      </c>
      <c r="B75" s="272" t="s">
        <v>227</v>
      </c>
      <c r="C75" s="158">
        <v>540</v>
      </c>
      <c r="D75" s="158">
        <v>540</v>
      </c>
      <c r="E75" s="158"/>
      <c r="F75" s="158">
        <f t="shared" si="4"/>
        <v>540</v>
      </c>
      <c r="G75" s="158">
        <v>540</v>
      </c>
      <c r="H75" s="158">
        <v>540</v>
      </c>
      <c r="I75" s="158">
        <v>540</v>
      </c>
      <c r="J75" s="158">
        <v>540</v>
      </c>
      <c r="K75" s="158">
        <v>540</v>
      </c>
      <c r="L75" s="158"/>
      <c r="M75" s="158">
        <f t="shared" si="0"/>
        <v>540</v>
      </c>
      <c r="N75" s="158">
        <v>540</v>
      </c>
      <c r="O75" s="158">
        <v>540</v>
      </c>
      <c r="P75" s="158">
        <v>540</v>
      </c>
      <c r="Q75" s="158">
        <f t="shared" si="1"/>
        <v>0</v>
      </c>
      <c r="R75" s="158">
        <f t="shared" si="13"/>
        <v>0</v>
      </c>
      <c r="S75" s="158">
        <f t="shared" si="13"/>
        <v>0</v>
      </c>
      <c r="T75" s="252"/>
      <c r="U75" s="509"/>
      <c r="V75" s="282"/>
    </row>
    <row r="76" spans="1:22" ht="42.75">
      <c r="A76" s="266" t="s">
        <v>606</v>
      </c>
      <c r="B76" s="272" t="s">
        <v>227</v>
      </c>
      <c r="C76" s="158">
        <f>C77+C78</f>
        <v>1208.8000000000002</v>
      </c>
      <c r="D76" s="158">
        <f>D77+D78</f>
        <v>2500</v>
      </c>
      <c r="E76" s="158">
        <f>E77+E78</f>
        <v>0</v>
      </c>
      <c r="F76" s="158">
        <f t="shared" si="4"/>
        <v>2500</v>
      </c>
      <c r="G76" s="158">
        <f aca="true" t="shared" si="17" ref="G76:L76">G77+G78</f>
        <v>2500</v>
      </c>
      <c r="H76" s="158">
        <f t="shared" si="17"/>
        <v>2500</v>
      </c>
      <c r="I76" s="158">
        <f t="shared" si="17"/>
        <v>2500</v>
      </c>
      <c r="J76" s="158">
        <f t="shared" si="17"/>
        <v>301.4</v>
      </c>
      <c r="K76" s="158">
        <f t="shared" si="17"/>
        <v>0</v>
      </c>
      <c r="L76" s="158">
        <f t="shared" si="17"/>
        <v>0</v>
      </c>
      <c r="M76" s="158">
        <f t="shared" si="0"/>
        <v>0</v>
      </c>
      <c r="N76" s="158">
        <f>N77+N78</f>
        <v>750</v>
      </c>
      <c r="O76" s="158">
        <f>O77+O78</f>
        <v>750</v>
      </c>
      <c r="P76" s="158">
        <f>P77+P78</f>
        <v>750</v>
      </c>
      <c r="Q76" s="158">
        <f t="shared" si="1"/>
        <v>750</v>
      </c>
      <c r="R76" s="158">
        <f t="shared" si="13"/>
        <v>0</v>
      </c>
      <c r="S76" s="158">
        <f t="shared" si="13"/>
        <v>0</v>
      </c>
      <c r="T76" s="252"/>
      <c r="U76" s="509"/>
      <c r="V76" s="282"/>
    </row>
    <row r="77" spans="1:22" ht="27">
      <c r="A77" s="526" t="s">
        <v>41</v>
      </c>
      <c r="B77" s="272" t="s">
        <v>227</v>
      </c>
      <c r="C77" s="158">
        <v>571.2</v>
      </c>
      <c r="D77" s="158">
        <v>1500</v>
      </c>
      <c r="E77" s="158"/>
      <c r="F77" s="158">
        <f t="shared" si="4"/>
        <v>1500</v>
      </c>
      <c r="G77" s="158">
        <v>1500</v>
      </c>
      <c r="H77" s="158">
        <v>1500</v>
      </c>
      <c r="I77" s="158">
        <v>1500</v>
      </c>
      <c r="J77" s="158">
        <v>301.4</v>
      </c>
      <c r="K77" s="158">
        <v>0</v>
      </c>
      <c r="L77" s="158"/>
      <c r="M77" s="158">
        <f t="shared" si="0"/>
        <v>0</v>
      </c>
      <c r="N77" s="158">
        <v>750</v>
      </c>
      <c r="O77" s="158">
        <v>750</v>
      </c>
      <c r="P77" s="158">
        <v>750</v>
      </c>
      <c r="Q77" s="158">
        <f t="shared" si="1"/>
        <v>750</v>
      </c>
      <c r="R77" s="158">
        <f t="shared" si="13"/>
        <v>0</v>
      </c>
      <c r="S77" s="158">
        <f t="shared" si="13"/>
        <v>0</v>
      </c>
      <c r="T77" s="252"/>
      <c r="U77" s="509"/>
      <c r="V77" s="282"/>
    </row>
    <row r="78" spans="1:22" ht="27">
      <c r="A78" s="526" t="s">
        <v>42</v>
      </c>
      <c r="B78" s="272" t="s">
        <v>227</v>
      </c>
      <c r="C78" s="158">
        <v>637.6</v>
      </c>
      <c r="D78" s="158">
        <v>1000</v>
      </c>
      <c r="E78" s="158"/>
      <c r="F78" s="158">
        <f t="shared" si="4"/>
        <v>1000</v>
      </c>
      <c r="G78" s="158">
        <v>1000</v>
      </c>
      <c r="H78" s="158">
        <v>1000</v>
      </c>
      <c r="I78" s="158">
        <v>1000</v>
      </c>
      <c r="J78" s="158">
        <v>0</v>
      </c>
      <c r="K78" s="158">
        <v>0</v>
      </c>
      <c r="L78" s="158"/>
      <c r="M78" s="158">
        <f t="shared" si="0"/>
        <v>0</v>
      </c>
      <c r="N78" s="158">
        <v>0</v>
      </c>
      <c r="O78" s="158"/>
      <c r="P78" s="158"/>
      <c r="Q78" s="158">
        <f t="shared" si="1"/>
        <v>0</v>
      </c>
      <c r="R78" s="158">
        <f t="shared" si="13"/>
        <v>0</v>
      </c>
      <c r="S78" s="158">
        <f t="shared" si="13"/>
        <v>0</v>
      </c>
      <c r="T78" s="252"/>
      <c r="U78" s="509"/>
      <c r="V78" s="282"/>
    </row>
    <row r="79" spans="1:22" ht="27">
      <c r="A79" s="526" t="s">
        <v>43</v>
      </c>
      <c r="B79" s="526" t="s">
        <v>120</v>
      </c>
      <c r="C79" s="454">
        <v>58</v>
      </c>
      <c r="D79" s="454">
        <v>182</v>
      </c>
      <c r="E79" s="158"/>
      <c r="F79" s="454">
        <f t="shared" si="4"/>
        <v>182</v>
      </c>
      <c r="G79" s="454">
        <v>182</v>
      </c>
      <c r="H79" s="454">
        <v>182</v>
      </c>
      <c r="I79" s="454">
        <v>182</v>
      </c>
      <c r="J79" s="158">
        <v>26</v>
      </c>
      <c r="K79" s="158"/>
      <c r="L79" s="158"/>
      <c r="M79" s="158">
        <f t="shared" si="0"/>
        <v>0</v>
      </c>
      <c r="N79" s="454">
        <v>56</v>
      </c>
      <c r="O79" s="454">
        <v>56</v>
      </c>
      <c r="P79" s="454">
        <v>56</v>
      </c>
      <c r="Q79" s="454">
        <f t="shared" si="1"/>
        <v>56</v>
      </c>
      <c r="R79" s="158">
        <f t="shared" si="13"/>
        <v>0</v>
      </c>
      <c r="S79" s="158">
        <f t="shared" si="13"/>
        <v>0</v>
      </c>
      <c r="T79" s="252"/>
      <c r="U79" s="509"/>
      <c r="V79" s="282"/>
    </row>
    <row r="80" spans="1:22" ht="27">
      <c r="A80" s="526" t="s">
        <v>121</v>
      </c>
      <c r="B80" s="526" t="s">
        <v>120</v>
      </c>
      <c r="C80" s="454">
        <v>1</v>
      </c>
      <c r="D80" s="454">
        <v>2</v>
      </c>
      <c r="E80" s="158"/>
      <c r="F80" s="454">
        <f t="shared" si="4"/>
        <v>2</v>
      </c>
      <c r="G80" s="454">
        <v>2</v>
      </c>
      <c r="H80" s="454">
        <v>2</v>
      </c>
      <c r="I80" s="454">
        <v>2</v>
      </c>
      <c r="J80" s="158">
        <v>0</v>
      </c>
      <c r="K80" s="158"/>
      <c r="L80" s="158"/>
      <c r="M80" s="158">
        <f t="shared" si="0"/>
        <v>0</v>
      </c>
      <c r="N80" s="454">
        <v>0</v>
      </c>
      <c r="O80" s="454">
        <v>0</v>
      </c>
      <c r="P80" s="454">
        <v>0</v>
      </c>
      <c r="Q80" s="454">
        <f t="shared" si="1"/>
        <v>0</v>
      </c>
      <c r="R80" s="158">
        <f t="shared" si="13"/>
        <v>0</v>
      </c>
      <c r="S80" s="158">
        <f t="shared" si="13"/>
        <v>0</v>
      </c>
      <c r="T80" s="252"/>
      <c r="U80" s="509"/>
      <c r="V80" s="282"/>
    </row>
    <row r="81" spans="1:22" ht="42.75">
      <c r="A81" s="266" t="s">
        <v>23</v>
      </c>
      <c r="B81" s="251" t="s">
        <v>223</v>
      </c>
      <c r="C81" s="271">
        <f>C82+C83+C84+C85+C86+C87+C88+C89</f>
        <v>4994.3</v>
      </c>
      <c r="D81" s="271">
        <f>D82+D83+D84+D85+D86+D87+D88+D89</f>
        <v>5485.2</v>
      </c>
      <c r="E81" s="271">
        <f>E82+E83+E84+E85+E86+E87+E88+E89</f>
        <v>0</v>
      </c>
      <c r="F81" s="158">
        <f t="shared" si="4"/>
        <v>5485.2</v>
      </c>
      <c r="G81" s="271">
        <f aca="true" t="shared" si="18" ref="G81:L81">G82+G83+G84+G85+G86+G87+G88+G89</f>
        <v>9400</v>
      </c>
      <c r="H81" s="271">
        <f t="shared" si="18"/>
        <v>9400</v>
      </c>
      <c r="I81" s="271">
        <f t="shared" si="18"/>
        <v>9400</v>
      </c>
      <c r="J81" s="271">
        <f>J82+J83+J84+J85+J86+J87+J88+J89</f>
        <v>500</v>
      </c>
      <c r="K81" s="271">
        <f t="shared" si="18"/>
        <v>0</v>
      </c>
      <c r="L81" s="271">
        <f t="shared" si="18"/>
        <v>0</v>
      </c>
      <c r="M81" s="158">
        <f t="shared" si="0"/>
        <v>0</v>
      </c>
      <c r="N81" s="271">
        <f>N82+N83+N84+N85+N86+N87+N88+N89</f>
        <v>2000</v>
      </c>
      <c r="O81" s="271">
        <f>O82+O83+O84+O85+O86+O87+O88+O89</f>
        <v>2000</v>
      </c>
      <c r="P81" s="271">
        <f>P82+P83+P84+P85+P86+P87+P88+P89</f>
        <v>2000</v>
      </c>
      <c r="Q81" s="158">
        <f t="shared" si="1"/>
        <v>2000</v>
      </c>
      <c r="R81" s="158">
        <f t="shared" si="13"/>
        <v>0</v>
      </c>
      <c r="S81" s="158">
        <f t="shared" si="13"/>
        <v>0</v>
      </c>
      <c r="T81" s="252"/>
      <c r="U81" s="509"/>
      <c r="V81" s="282"/>
    </row>
    <row r="82" spans="1:22" ht="27">
      <c r="A82" s="526" t="s">
        <v>30</v>
      </c>
      <c r="B82" s="251" t="s">
        <v>223</v>
      </c>
      <c r="C82" s="158"/>
      <c r="D82" s="158"/>
      <c r="E82" s="158"/>
      <c r="F82" s="158">
        <f t="shared" si="4"/>
        <v>0</v>
      </c>
      <c r="G82" s="158"/>
      <c r="H82" s="158"/>
      <c r="I82" s="158"/>
      <c r="J82" s="158"/>
      <c r="K82" s="158"/>
      <c r="L82" s="158"/>
      <c r="M82" s="158">
        <f t="shared" si="0"/>
        <v>0</v>
      </c>
      <c r="N82" s="158"/>
      <c r="O82" s="158"/>
      <c r="P82" s="158"/>
      <c r="Q82" s="158">
        <f t="shared" si="1"/>
        <v>0</v>
      </c>
      <c r="R82" s="158">
        <f t="shared" si="13"/>
        <v>0</v>
      </c>
      <c r="S82" s="158">
        <f t="shared" si="13"/>
        <v>0</v>
      </c>
      <c r="T82" s="252"/>
      <c r="U82" s="509"/>
      <c r="V82" s="282"/>
    </row>
    <row r="83" spans="1:22" ht="27">
      <c r="A83" s="526" t="s">
        <v>102</v>
      </c>
      <c r="B83" s="251" t="s">
        <v>223</v>
      </c>
      <c r="C83" s="158">
        <v>852</v>
      </c>
      <c r="D83" s="158">
        <v>1000</v>
      </c>
      <c r="E83" s="158"/>
      <c r="F83" s="158">
        <f t="shared" si="4"/>
        <v>1000</v>
      </c>
      <c r="G83" s="158">
        <f>1000+Q83</f>
        <v>3000</v>
      </c>
      <c r="H83" s="158">
        <v>3000</v>
      </c>
      <c r="I83" s="158">
        <v>3000</v>
      </c>
      <c r="J83" s="158">
        <v>0</v>
      </c>
      <c r="K83" s="158"/>
      <c r="L83" s="158"/>
      <c r="M83" s="158">
        <f t="shared" si="0"/>
        <v>0</v>
      </c>
      <c r="N83" s="158">
        <v>2000</v>
      </c>
      <c r="O83" s="158">
        <v>2000</v>
      </c>
      <c r="P83" s="158">
        <v>2000</v>
      </c>
      <c r="Q83" s="158">
        <f t="shared" si="1"/>
        <v>2000</v>
      </c>
      <c r="R83" s="158">
        <f t="shared" si="13"/>
        <v>0</v>
      </c>
      <c r="S83" s="158">
        <f t="shared" si="13"/>
        <v>0</v>
      </c>
      <c r="T83" s="252"/>
      <c r="U83" s="509"/>
      <c r="V83" s="282"/>
    </row>
    <row r="84" spans="1:22" ht="40.5">
      <c r="A84" s="526" t="s">
        <v>31</v>
      </c>
      <c r="B84" s="251" t="s">
        <v>223</v>
      </c>
      <c r="C84" s="158"/>
      <c r="D84" s="158"/>
      <c r="E84" s="158"/>
      <c r="F84" s="158">
        <f>D84+E84</f>
        <v>0</v>
      </c>
      <c r="G84" s="158"/>
      <c r="H84" s="158"/>
      <c r="I84" s="158"/>
      <c r="J84" s="158"/>
      <c r="K84" s="158"/>
      <c r="L84" s="158"/>
      <c r="M84" s="158">
        <f t="shared" si="0"/>
        <v>0</v>
      </c>
      <c r="N84" s="158"/>
      <c r="O84" s="158"/>
      <c r="P84" s="158"/>
      <c r="Q84" s="158">
        <f t="shared" si="1"/>
        <v>0</v>
      </c>
      <c r="R84" s="158">
        <f t="shared" si="13"/>
        <v>0</v>
      </c>
      <c r="S84" s="158">
        <f t="shared" si="13"/>
        <v>0</v>
      </c>
      <c r="T84" s="252"/>
      <c r="U84" s="509"/>
      <c r="V84" s="282"/>
    </row>
    <row r="85" spans="1:22" ht="27">
      <c r="A85" s="526" t="s">
        <v>32</v>
      </c>
      <c r="B85" s="251" t="s">
        <v>223</v>
      </c>
      <c r="C85" s="158">
        <v>970.9</v>
      </c>
      <c r="D85" s="158">
        <v>1085.2</v>
      </c>
      <c r="E85" s="158"/>
      <c r="F85" s="158">
        <f t="shared" si="4"/>
        <v>1085.2</v>
      </c>
      <c r="G85" s="158">
        <v>3000</v>
      </c>
      <c r="H85" s="158">
        <v>3000</v>
      </c>
      <c r="I85" s="158">
        <v>3000</v>
      </c>
      <c r="J85" s="158">
        <v>500</v>
      </c>
      <c r="K85" s="158"/>
      <c r="L85" s="158"/>
      <c r="M85" s="158">
        <f t="shared" si="0"/>
        <v>0</v>
      </c>
      <c r="N85" s="158"/>
      <c r="O85" s="158"/>
      <c r="P85" s="158"/>
      <c r="Q85" s="158">
        <f t="shared" si="1"/>
        <v>0</v>
      </c>
      <c r="R85" s="158">
        <f t="shared" si="13"/>
        <v>0</v>
      </c>
      <c r="S85" s="158">
        <f t="shared" si="13"/>
        <v>0</v>
      </c>
      <c r="T85" s="252"/>
      <c r="U85" s="509"/>
      <c r="V85" s="282"/>
    </row>
    <row r="86" spans="1:22" ht="27">
      <c r="A86" s="526" t="s">
        <v>33</v>
      </c>
      <c r="B86" s="251" t="s">
        <v>223</v>
      </c>
      <c r="C86" s="158"/>
      <c r="D86" s="158"/>
      <c r="E86" s="158"/>
      <c r="F86" s="158">
        <f t="shared" si="4"/>
        <v>0</v>
      </c>
      <c r="G86" s="158"/>
      <c r="H86" s="158"/>
      <c r="I86" s="158"/>
      <c r="J86" s="158"/>
      <c r="K86" s="158"/>
      <c r="L86" s="158"/>
      <c r="M86" s="158">
        <f t="shared" si="0"/>
        <v>0</v>
      </c>
      <c r="N86" s="158"/>
      <c r="O86" s="158"/>
      <c r="P86" s="158"/>
      <c r="Q86" s="158">
        <f aca="true" t="shared" si="19" ref="Q86:Q141">N86-K86</f>
        <v>0</v>
      </c>
      <c r="R86" s="158">
        <f t="shared" si="13"/>
        <v>0</v>
      </c>
      <c r="S86" s="158">
        <f t="shared" si="13"/>
        <v>0</v>
      </c>
      <c r="T86" s="252"/>
      <c r="U86" s="509"/>
      <c r="V86" s="282"/>
    </row>
    <row r="87" spans="1:22" ht="27">
      <c r="A87" s="526" t="s">
        <v>34</v>
      </c>
      <c r="B87" s="251" t="s">
        <v>223</v>
      </c>
      <c r="C87" s="158"/>
      <c r="D87" s="158"/>
      <c r="E87" s="158"/>
      <c r="F87" s="158">
        <f t="shared" si="4"/>
        <v>0</v>
      </c>
      <c r="G87" s="158"/>
      <c r="H87" s="158"/>
      <c r="I87" s="158"/>
      <c r="J87" s="158"/>
      <c r="K87" s="158"/>
      <c r="L87" s="158"/>
      <c r="M87" s="158">
        <f aca="true" t="shared" si="20" ref="M87:M149">K87+L87</f>
        <v>0</v>
      </c>
      <c r="N87" s="158"/>
      <c r="O87" s="158"/>
      <c r="P87" s="158"/>
      <c r="Q87" s="158">
        <f t="shared" si="19"/>
        <v>0</v>
      </c>
      <c r="R87" s="158">
        <f aca="true" t="shared" si="21" ref="R87:S113">O87-N87</f>
        <v>0</v>
      </c>
      <c r="S87" s="158">
        <f t="shared" si="21"/>
        <v>0</v>
      </c>
      <c r="T87" s="252"/>
      <c r="U87" s="509"/>
      <c r="V87" s="282"/>
    </row>
    <row r="88" spans="1:22" ht="27">
      <c r="A88" s="526" t="s">
        <v>35</v>
      </c>
      <c r="B88" s="251" t="s">
        <v>223</v>
      </c>
      <c r="C88" s="158">
        <v>0</v>
      </c>
      <c r="D88" s="158">
        <v>200</v>
      </c>
      <c r="E88" s="158"/>
      <c r="F88" s="158">
        <f t="shared" si="4"/>
        <v>200</v>
      </c>
      <c r="G88" s="158">
        <v>200</v>
      </c>
      <c r="H88" s="158">
        <v>200</v>
      </c>
      <c r="I88" s="158">
        <v>200</v>
      </c>
      <c r="J88" s="158"/>
      <c r="K88" s="158"/>
      <c r="L88" s="158"/>
      <c r="M88" s="158">
        <f t="shared" si="20"/>
        <v>0</v>
      </c>
      <c r="N88" s="158"/>
      <c r="O88" s="158"/>
      <c r="P88" s="158"/>
      <c r="Q88" s="158">
        <f t="shared" si="19"/>
        <v>0</v>
      </c>
      <c r="R88" s="158">
        <f t="shared" si="21"/>
        <v>0</v>
      </c>
      <c r="S88" s="158">
        <f t="shared" si="21"/>
        <v>0</v>
      </c>
      <c r="T88" s="252"/>
      <c r="U88" s="509"/>
      <c r="V88" s="282"/>
    </row>
    <row r="89" spans="1:22" ht="28.5">
      <c r="A89" s="266" t="s">
        <v>24</v>
      </c>
      <c r="B89" s="251" t="s">
        <v>223</v>
      </c>
      <c r="C89" s="158">
        <f>C90+C91+C92+C93+C94</f>
        <v>3171.4</v>
      </c>
      <c r="D89" s="158">
        <f>D90+D91+D92+D93+D94</f>
        <v>3200</v>
      </c>
      <c r="E89" s="158">
        <f>E90+E91+E92+E93+E94</f>
        <v>0</v>
      </c>
      <c r="F89" s="158">
        <f t="shared" si="4"/>
        <v>3200</v>
      </c>
      <c r="G89" s="158">
        <v>3200</v>
      </c>
      <c r="H89" s="158">
        <v>3200</v>
      </c>
      <c r="I89" s="158">
        <v>3200</v>
      </c>
      <c r="J89" s="158">
        <f>J90+J91+J92+J93+J94</f>
        <v>0</v>
      </c>
      <c r="K89" s="158">
        <f>K90+K91+K92+K93+K94</f>
        <v>0</v>
      </c>
      <c r="L89" s="158">
        <f aca="true" t="shared" si="22" ref="L89:S89">L90+L91+L92+L93+L94</f>
        <v>0</v>
      </c>
      <c r="M89" s="158">
        <f t="shared" si="20"/>
        <v>0</v>
      </c>
      <c r="N89" s="158">
        <f t="shared" si="22"/>
        <v>0</v>
      </c>
      <c r="O89" s="158">
        <f t="shared" si="22"/>
        <v>0</v>
      </c>
      <c r="P89" s="158">
        <f t="shared" si="22"/>
        <v>0</v>
      </c>
      <c r="Q89" s="158">
        <f t="shared" si="22"/>
        <v>0</v>
      </c>
      <c r="R89" s="158">
        <f t="shared" si="22"/>
        <v>0</v>
      </c>
      <c r="S89" s="158">
        <f t="shared" si="22"/>
        <v>0</v>
      </c>
      <c r="T89" s="252"/>
      <c r="U89" s="509"/>
      <c r="V89" s="282"/>
    </row>
    <row r="90" spans="1:22" ht="27">
      <c r="A90" s="526" t="s">
        <v>350</v>
      </c>
      <c r="B90" s="251" t="s">
        <v>223</v>
      </c>
      <c r="C90" s="158">
        <v>3171.4</v>
      </c>
      <c r="D90" s="158">
        <v>3200</v>
      </c>
      <c r="E90" s="158"/>
      <c r="F90" s="158">
        <f t="shared" si="4"/>
        <v>3200</v>
      </c>
      <c r="G90" s="158">
        <v>3200</v>
      </c>
      <c r="H90" s="158">
        <v>3200</v>
      </c>
      <c r="I90" s="158">
        <v>3200</v>
      </c>
      <c r="J90" s="158">
        <v>0</v>
      </c>
      <c r="K90" s="158"/>
      <c r="L90" s="158"/>
      <c r="M90" s="158">
        <f t="shared" si="20"/>
        <v>0</v>
      </c>
      <c r="N90" s="158"/>
      <c r="O90" s="158"/>
      <c r="P90" s="158"/>
      <c r="Q90" s="158">
        <f t="shared" si="19"/>
        <v>0</v>
      </c>
      <c r="R90" s="158">
        <f t="shared" si="21"/>
        <v>0</v>
      </c>
      <c r="S90" s="158">
        <f t="shared" si="21"/>
        <v>0</v>
      </c>
      <c r="T90" s="252"/>
      <c r="U90" s="509"/>
      <c r="V90" s="282"/>
    </row>
    <row r="91" spans="1:22" ht="27">
      <c r="A91" s="526"/>
      <c r="B91" s="251" t="s">
        <v>223</v>
      </c>
      <c r="C91" s="158"/>
      <c r="D91" s="158"/>
      <c r="E91" s="158"/>
      <c r="F91" s="158"/>
      <c r="G91" s="158"/>
      <c r="H91" s="158"/>
      <c r="I91" s="158"/>
      <c r="J91" s="158">
        <v>0</v>
      </c>
      <c r="K91" s="158"/>
      <c r="L91" s="158"/>
      <c r="M91" s="158">
        <f t="shared" si="20"/>
        <v>0</v>
      </c>
      <c r="N91" s="158"/>
      <c r="O91" s="158"/>
      <c r="P91" s="158"/>
      <c r="Q91" s="158">
        <f t="shared" si="19"/>
        <v>0</v>
      </c>
      <c r="R91" s="158">
        <f t="shared" si="21"/>
        <v>0</v>
      </c>
      <c r="S91" s="158">
        <f t="shared" si="21"/>
        <v>0</v>
      </c>
      <c r="T91" s="252"/>
      <c r="U91" s="509"/>
      <c r="V91" s="282"/>
    </row>
    <row r="92" spans="1:22" ht="27">
      <c r="A92" s="526"/>
      <c r="B92" s="251" t="s">
        <v>223</v>
      </c>
      <c r="C92" s="158"/>
      <c r="D92" s="158"/>
      <c r="E92" s="158"/>
      <c r="F92" s="158"/>
      <c r="G92" s="158"/>
      <c r="H92" s="158"/>
      <c r="I92" s="158"/>
      <c r="J92" s="158">
        <v>0</v>
      </c>
      <c r="K92" s="158"/>
      <c r="L92" s="158"/>
      <c r="M92" s="158">
        <f t="shared" si="20"/>
        <v>0</v>
      </c>
      <c r="N92" s="158"/>
      <c r="O92" s="158"/>
      <c r="P92" s="158"/>
      <c r="Q92" s="158">
        <f t="shared" si="19"/>
        <v>0</v>
      </c>
      <c r="R92" s="158">
        <f t="shared" si="21"/>
        <v>0</v>
      </c>
      <c r="S92" s="158">
        <f t="shared" si="21"/>
        <v>0</v>
      </c>
      <c r="T92" s="252"/>
      <c r="U92" s="509"/>
      <c r="V92" s="282"/>
    </row>
    <row r="93" spans="1:22" ht="27">
      <c r="A93" s="526"/>
      <c r="B93" s="251" t="s">
        <v>223</v>
      </c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>
        <f t="shared" si="20"/>
        <v>0</v>
      </c>
      <c r="N93" s="158"/>
      <c r="O93" s="158"/>
      <c r="P93" s="158"/>
      <c r="Q93" s="158">
        <f t="shared" si="19"/>
        <v>0</v>
      </c>
      <c r="R93" s="158">
        <f t="shared" si="21"/>
        <v>0</v>
      </c>
      <c r="S93" s="158">
        <f t="shared" si="21"/>
        <v>0</v>
      </c>
      <c r="T93" s="252"/>
      <c r="U93" s="509"/>
      <c r="V93" s="282"/>
    </row>
    <row r="94" spans="1:22" ht="27">
      <c r="A94" s="526"/>
      <c r="B94" s="251" t="s">
        <v>223</v>
      </c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>
        <f t="shared" si="20"/>
        <v>0</v>
      </c>
      <c r="N94" s="158"/>
      <c r="O94" s="158"/>
      <c r="P94" s="158"/>
      <c r="Q94" s="158">
        <f t="shared" si="19"/>
        <v>0</v>
      </c>
      <c r="R94" s="158">
        <f t="shared" si="21"/>
        <v>0</v>
      </c>
      <c r="S94" s="158">
        <f t="shared" si="21"/>
        <v>0</v>
      </c>
      <c r="T94" s="252"/>
      <c r="U94" s="509"/>
      <c r="V94" s="282"/>
    </row>
    <row r="95" spans="1:22" ht="28.5">
      <c r="A95" s="266" t="s">
        <v>280</v>
      </c>
      <c r="B95" s="251" t="s">
        <v>223</v>
      </c>
      <c r="C95" s="158">
        <f>C96+C97+C98+C99+C100+C101+C102</f>
        <v>1643.1</v>
      </c>
      <c r="D95" s="158">
        <f>D96+D97+D98+D99+D100+D101+D102</f>
        <v>1700</v>
      </c>
      <c r="E95" s="158">
        <f>E96+E97+E98+E99+E100+E101+E102</f>
        <v>0</v>
      </c>
      <c r="F95" s="158">
        <f aca="true" t="shared" si="23" ref="F95:F149">D95+E95</f>
        <v>1700</v>
      </c>
      <c r="G95" s="158">
        <f aca="true" t="shared" si="24" ref="G95:L95">G96+G97+G98+G99+G100+G101+G102</f>
        <v>3700</v>
      </c>
      <c r="H95" s="158">
        <f t="shared" si="24"/>
        <v>3700</v>
      </c>
      <c r="I95" s="158">
        <f t="shared" si="24"/>
        <v>3700</v>
      </c>
      <c r="J95" s="158">
        <f>J96+J97+J98+J99+J100+J101+J102</f>
        <v>643.1</v>
      </c>
      <c r="K95" s="158">
        <f t="shared" si="24"/>
        <v>0</v>
      </c>
      <c r="L95" s="158">
        <f t="shared" si="24"/>
        <v>0</v>
      </c>
      <c r="M95" s="158">
        <f t="shared" si="20"/>
        <v>0</v>
      </c>
      <c r="N95" s="158">
        <f>N96+N97+N98+N99+N100+N101+N102</f>
        <v>1000</v>
      </c>
      <c r="O95" s="158">
        <f>O96+O97+O98+O99+O100+O101+O102</f>
        <v>1000</v>
      </c>
      <c r="P95" s="158">
        <f>P96+P97+P98+P99+P100+P101+P102</f>
        <v>1000</v>
      </c>
      <c r="Q95" s="158">
        <f t="shared" si="19"/>
        <v>1000</v>
      </c>
      <c r="R95" s="158">
        <f t="shared" si="21"/>
        <v>0</v>
      </c>
      <c r="S95" s="158">
        <f t="shared" si="21"/>
        <v>0</v>
      </c>
      <c r="T95" s="252"/>
      <c r="U95" s="509"/>
      <c r="V95" s="282"/>
    </row>
    <row r="96" spans="1:22" ht="27">
      <c r="A96" s="526" t="s">
        <v>602</v>
      </c>
      <c r="B96" s="251" t="s">
        <v>223</v>
      </c>
      <c r="C96" s="158">
        <v>1643.1</v>
      </c>
      <c r="D96" s="158">
        <v>1700</v>
      </c>
      <c r="E96" s="158"/>
      <c r="F96" s="158">
        <f t="shared" si="23"/>
        <v>1700</v>
      </c>
      <c r="G96" s="158">
        <f>1700+2000</f>
        <v>3700</v>
      </c>
      <c r="H96" s="158">
        <v>3700</v>
      </c>
      <c r="I96" s="158">
        <v>3700</v>
      </c>
      <c r="J96" s="158">
        <v>643.1</v>
      </c>
      <c r="K96" s="158"/>
      <c r="L96" s="158"/>
      <c r="M96" s="158">
        <f t="shared" si="20"/>
        <v>0</v>
      </c>
      <c r="N96" s="158">
        <v>1000</v>
      </c>
      <c r="O96" s="158">
        <v>1000</v>
      </c>
      <c r="P96" s="158">
        <v>1000</v>
      </c>
      <c r="Q96" s="158">
        <f t="shared" si="19"/>
        <v>1000</v>
      </c>
      <c r="R96" s="158">
        <f t="shared" si="21"/>
        <v>0</v>
      </c>
      <c r="S96" s="158">
        <f t="shared" si="21"/>
        <v>0</v>
      </c>
      <c r="T96" s="252"/>
      <c r="U96" s="509"/>
      <c r="V96" s="282"/>
    </row>
    <row r="97" spans="1:22" ht="27">
      <c r="A97" s="526"/>
      <c r="B97" s="251" t="s">
        <v>223</v>
      </c>
      <c r="C97" s="158"/>
      <c r="D97" s="158"/>
      <c r="E97" s="158"/>
      <c r="F97" s="158">
        <f t="shared" si="23"/>
        <v>0</v>
      </c>
      <c r="G97" s="158"/>
      <c r="H97" s="158"/>
      <c r="I97" s="158"/>
      <c r="J97" s="158">
        <f>C97</f>
        <v>0</v>
      </c>
      <c r="K97" s="158"/>
      <c r="L97" s="158"/>
      <c r="M97" s="158">
        <f t="shared" si="20"/>
        <v>0</v>
      </c>
      <c r="N97" s="158"/>
      <c r="O97" s="158"/>
      <c r="P97" s="158"/>
      <c r="Q97" s="158">
        <f t="shared" si="19"/>
        <v>0</v>
      </c>
      <c r="R97" s="158">
        <f t="shared" si="21"/>
        <v>0</v>
      </c>
      <c r="S97" s="158">
        <f t="shared" si="21"/>
        <v>0</v>
      </c>
      <c r="T97" s="252"/>
      <c r="U97" s="509"/>
      <c r="V97" s="282"/>
    </row>
    <row r="98" spans="1:22" ht="27">
      <c r="A98" s="526"/>
      <c r="B98" s="251" t="s">
        <v>223</v>
      </c>
      <c r="C98" s="158"/>
      <c r="D98" s="158"/>
      <c r="E98" s="158"/>
      <c r="F98" s="158">
        <f t="shared" si="23"/>
        <v>0</v>
      </c>
      <c r="G98" s="158"/>
      <c r="H98" s="158"/>
      <c r="I98" s="158"/>
      <c r="J98" s="158">
        <v>0</v>
      </c>
      <c r="K98" s="158"/>
      <c r="L98" s="158"/>
      <c r="M98" s="158">
        <f t="shared" si="20"/>
        <v>0</v>
      </c>
      <c r="N98" s="158"/>
      <c r="O98" s="158"/>
      <c r="P98" s="158"/>
      <c r="Q98" s="158">
        <f t="shared" si="19"/>
        <v>0</v>
      </c>
      <c r="R98" s="158">
        <f t="shared" si="21"/>
        <v>0</v>
      </c>
      <c r="S98" s="158">
        <f t="shared" si="21"/>
        <v>0</v>
      </c>
      <c r="T98" s="252"/>
      <c r="U98" s="509"/>
      <c r="V98" s="282"/>
    </row>
    <row r="99" spans="1:22" s="287" customFormat="1" ht="27">
      <c r="A99" s="526"/>
      <c r="B99" s="251" t="s">
        <v>223</v>
      </c>
      <c r="C99" s="158"/>
      <c r="D99" s="158"/>
      <c r="E99" s="452"/>
      <c r="F99" s="158">
        <f t="shared" si="23"/>
        <v>0</v>
      </c>
      <c r="G99" s="158"/>
      <c r="H99" s="158"/>
      <c r="I99" s="158"/>
      <c r="J99" s="158">
        <v>0</v>
      </c>
      <c r="K99" s="452"/>
      <c r="L99" s="452"/>
      <c r="M99" s="158">
        <f t="shared" si="20"/>
        <v>0</v>
      </c>
      <c r="N99" s="158"/>
      <c r="O99" s="158"/>
      <c r="P99" s="158"/>
      <c r="Q99" s="158">
        <f t="shared" si="19"/>
        <v>0</v>
      </c>
      <c r="R99" s="158">
        <f t="shared" si="21"/>
        <v>0</v>
      </c>
      <c r="S99" s="158">
        <f t="shared" si="21"/>
        <v>0</v>
      </c>
      <c r="T99" s="286"/>
      <c r="U99" s="509"/>
      <c r="V99" s="282"/>
    </row>
    <row r="100" spans="1:22" s="287" customFormat="1" ht="27">
      <c r="A100" s="526"/>
      <c r="B100" s="251" t="s">
        <v>223</v>
      </c>
      <c r="C100" s="158"/>
      <c r="D100" s="158"/>
      <c r="E100" s="452"/>
      <c r="F100" s="158">
        <f t="shared" si="23"/>
        <v>0</v>
      </c>
      <c r="G100" s="158"/>
      <c r="H100" s="158"/>
      <c r="I100" s="158"/>
      <c r="J100" s="158">
        <v>0</v>
      </c>
      <c r="K100" s="452"/>
      <c r="L100" s="452"/>
      <c r="M100" s="158">
        <f t="shared" si="20"/>
        <v>0</v>
      </c>
      <c r="N100" s="158"/>
      <c r="O100" s="158"/>
      <c r="P100" s="158"/>
      <c r="Q100" s="158">
        <f t="shared" si="19"/>
        <v>0</v>
      </c>
      <c r="R100" s="158">
        <f t="shared" si="21"/>
        <v>0</v>
      </c>
      <c r="S100" s="158">
        <f t="shared" si="21"/>
        <v>0</v>
      </c>
      <c r="T100" s="286"/>
      <c r="U100" s="509"/>
      <c r="V100" s="282"/>
    </row>
    <row r="101" spans="1:22" s="287" customFormat="1" ht="27">
      <c r="A101" s="288"/>
      <c r="B101" s="251" t="s">
        <v>223</v>
      </c>
      <c r="C101" s="452"/>
      <c r="D101" s="158"/>
      <c r="E101" s="452"/>
      <c r="F101" s="158">
        <f t="shared" si="23"/>
        <v>0</v>
      </c>
      <c r="G101" s="452"/>
      <c r="H101" s="452"/>
      <c r="I101" s="452"/>
      <c r="J101" s="452"/>
      <c r="K101" s="452"/>
      <c r="L101" s="452"/>
      <c r="M101" s="158">
        <f t="shared" si="20"/>
        <v>0</v>
      </c>
      <c r="N101" s="158"/>
      <c r="O101" s="158"/>
      <c r="P101" s="158"/>
      <c r="Q101" s="158">
        <f t="shared" si="19"/>
        <v>0</v>
      </c>
      <c r="R101" s="158">
        <f t="shared" si="21"/>
        <v>0</v>
      </c>
      <c r="S101" s="158">
        <f t="shared" si="21"/>
        <v>0</v>
      </c>
      <c r="T101" s="286"/>
      <c r="U101" s="509"/>
      <c r="V101" s="282"/>
    </row>
    <row r="102" spans="1:22" ht="27">
      <c r="A102" s="266"/>
      <c r="B102" s="251" t="s">
        <v>223</v>
      </c>
      <c r="C102" s="158"/>
      <c r="D102" s="158"/>
      <c r="E102" s="158"/>
      <c r="F102" s="158">
        <f t="shared" si="23"/>
        <v>0</v>
      </c>
      <c r="G102" s="158"/>
      <c r="H102" s="158"/>
      <c r="I102" s="158"/>
      <c r="J102" s="158"/>
      <c r="K102" s="158"/>
      <c r="L102" s="158"/>
      <c r="M102" s="158">
        <f t="shared" si="20"/>
        <v>0</v>
      </c>
      <c r="N102" s="158"/>
      <c r="O102" s="158"/>
      <c r="P102" s="158"/>
      <c r="Q102" s="158">
        <f t="shared" si="19"/>
        <v>0</v>
      </c>
      <c r="R102" s="158">
        <f t="shared" si="21"/>
        <v>0</v>
      </c>
      <c r="S102" s="158">
        <f t="shared" si="21"/>
        <v>0</v>
      </c>
      <c r="T102" s="252"/>
      <c r="U102" s="509"/>
      <c r="V102" s="282"/>
    </row>
    <row r="103" spans="1:22" ht="42.75">
      <c r="A103" s="266" t="s">
        <v>25</v>
      </c>
      <c r="B103" s="251" t="s">
        <v>223</v>
      </c>
      <c r="C103" s="158">
        <f>C104+C105</f>
        <v>3966.8</v>
      </c>
      <c r="D103" s="158">
        <f>D104+D105</f>
        <v>4000</v>
      </c>
      <c r="E103" s="158">
        <f>E104+E105</f>
        <v>0</v>
      </c>
      <c r="F103" s="158">
        <f t="shared" si="23"/>
        <v>4000</v>
      </c>
      <c r="G103" s="158">
        <f aca="true" t="shared" si="25" ref="G103:L103">G104+G105</f>
        <v>6000</v>
      </c>
      <c r="H103" s="158">
        <f t="shared" si="25"/>
        <v>6000</v>
      </c>
      <c r="I103" s="158">
        <f t="shared" si="25"/>
        <v>6000</v>
      </c>
      <c r="J103" s="158">
        <f t="shared" si="25"/>
        <v>1469.1</v>
      </c>
      <c r="K103" s="158">
        <f t="shared" si="25"/>
        <v>0</v>
      </c>
      <c r="L103" s="158">
        <f t="shared" si="25"/>
        <v>0</v>
      </c>
      <c r="M103" s="158">
        <f t="shared" si="20"/>
        <v>0</v>
      </c>
      <c r="N103" s="158">
        <f>N104+N105</f>
        <v>2000</v>
      </c>
      <c r="O103" s="158">
        <f>O104+O105</f>
        <v>2000</v>
      </c>
      <c r="P103" s="158">
        <f>P104+P105</f>
        <v>2000</v>
      </c>
      <c r="Q103" s="158">
        <f t="shared" si="19"/>
        <v>2000</v>
      </c>
      <c r="R103" s="158">
        <f t="shared" si="21"/>
        <v>0</v>
      </c>
      <c r="S103" s="158">
        <f t="shared" si="21"/>
        <v>0</v>
      </c>
      <c r="T103" s="252"/>
      <c r="U103" s="509"/>
      <c r="V103" s="282"/>
    </row>
    <row r="104" spans="1:22" ht="40.5">
      <c r="A104" s="526" t="s">
        <v>103</v>
      </c>
      <c r="B104" s="251" t="s">
        <v>223</v>
      </c>
      <c r="C104" s="158"/>
      <c r="D104" s="158"/>
      <c r="E104" s="158"/>
      <c r="F104" s="158">
        <f t="shared" si="23"/>
        <v>0</v>
      </c>
      <c r="G104" s="158"/>
      <c r="H104" s="158"/>
      <c r="I104" s="158"/>
      <c r="J104" s="158"/>
      <c r="K104" s="158"/>
      <c r="L104" s="158"/>
      <c r="M104" s="158">
        <f t="shared" si="20"/>
        <v>0</v>
      </c>
      <c r="N104" s="158"/>
      <c r="O104" s="158"/>
      <c r="P104" s="158"/>
      <c r="Q104" s="158">
        <f t="shared" si="19"/>
        <v>0</v>
      </c>
      <c r="R104" s="158">
        <f t="shared" si="21"/>
        <v>0</v>
      </c>
      <c r="S104" s="158">
        <f t="shared" si="21"/>
        <v>0</v>
      </c>
      <c r="T104" s="252"/>
      <c r="U104" s="509"/>
      <c r="V104" s="282"/>
    </row>
    <row r="105" spans="1:22" ht="40.5">
      <c r="A105" s="526" t="s">
        <v>104</v>
      </c>
      <c r="B105" s="251" t="s">
        <v>223</v>
      </c>
      <c r="C105" s="158">
        <v>3966.8</v>
      </c>
      <c r="D105" s="158">
        <v>4000</v>
      </c>
      <c r="E105" s="158"/>
      <c r="F105" s="158">
        <f t="shared" si="23"/>
        <v>4000</v>
      </c>
      <c r="G105" s="158">
        <v>6000</v>
      </c>
      <c r="H105" s="158">
        <v>6000</v>
      </c>
      <c r="I105" s="158">
        <v>6000</v>
      </c>
      <c r="J105" s="158">
        <v>1469.1</v>
      </c>
      <c r="K105" s="158"/>
      <c r="L105" s="158"/>
      <c r="M105" s="158">
        <f t="shared" si="20"/>
        <v>0</v>
      </c>
      <c r="N105" s="158">
        <v>2000</v>
      </c>
      <c r="O105" s="158">
        <v>2000</v>
      </c>
      <c r="P105" s="158">
        <v>2000</v>
      </c>
      <c r="Q105" s="158">
        <f t="shared" si="19"/>
        <v>2000</v>
      </c>
      <c r="R105" s="158">
        <f t="shared" si="21"/>
        <v>0</v>
      </c>
      <c r="S105" s="158">
        <f t="shared" si="21"/>
        <v>0</v>
      </c>
      <c r="T105" s="252"/>
      <c r="U105" s="509"/>
      <c r="V105" s="282"/>
    </row>
    <row r="106" spans="1:22" ht="28.5">
      <c r="A106" s="266" t="s">
        <v>26</v>
      </c>
      <c r="B106" s="251" t="s">
        <v>223</v>
      </c>
      <c r="C106" s="158">
        <f>C107+C110+C111+C112+C114+C115+C116+C117</f>
        <v>13093.1</v>
      </c>
      <c r="D106" s="158">
        <f>D107+D110+D111+D112+D114+D115+D116+D117</f>
        <v>13748</v>
      </c>
      <c r="E106" s="158">
        <f>E107+E110+E111+E112+E114+E115+E116+E117</f>
        <v>0</v>
      </c>
      <c r="F106" s="158">
        <f t="shared" si="23"/>
        <v>13748</v>
      </c>
      <c r="G106" s="158">
        <f aca="true" t="shared" si="26" ref="G106:L106">G107+G110+G111+G112+G114+G115+G116+G117</f>
        <v>17500</v>
      </c>
      <c r="H106" s="158">
        <f t="shared" si="26"/>
        <v>17500</v>
      </c>
      <c r="I106" s="158">
        <f t="shared" si="26"/>
        <v>17500</v>
      </c>
      <c r="J106" s="158">
        <f t="shared" si="26"/>
        <v>3949.6</v>
      </c>
      <c r="K106" s="158">
        <f t="shared" si="26"/>
        <v>4267.1</v>
      </c>
      <c r="L106" s="158">
        <f t="shared" si="26"/>
        <v>0</v>
      </c>
      <c r="M106" s="158">
        <f t="shared" si="20"/>
        <v>4267.1</v>
      </c>
      <c r="N106" s="158">
        <f>N107+N110+N111+N112+N114+N115+N116+N117</f>
        <v>6000</v>
      </c>
      <c r="O106" s="158">
        <f>O107+O110+O111+O112+O114+O115+O116+O117</f>
        <v>6000</v>
      </c>
      <c r="P106" s="158">
        <f>P107+P110+P111+P112+P114+P115+P116+P117</f>
        <v>6000</v>
      </c>
      <c r="Q106" s="158">
        <f t="shared" si="19"/>
        <v>1732.8999999999996</v>
      </c>
      <c r="R106" s="158">
        <f t="shared" si="21"/>
        <v>0</v>
      </c>
      <c r="S106" s="158">
        <f t="shared" si="21"/>
        <v>0</v>
      </c>
      <c r="T106" s="252"/>
      <c r="U106" s="509"/>
      <c r="V106" s="282"/>
    </row>
    <row r="107" spans="1:22" ht="27">
      <c r="A107" s="526" t="s">
        <v>13</v>
      </c>
      <c r="B107" s="251" t="s">
        <v>223</v>
      </c>
      <c r="C107" s="158">
        <f>C108+C109</f>
        <v>6978.8</v>
      </c>
      <c r="D107" s="158">
        <f>D108+D109</f>
        <v>7000</v>
      </c>
      <c r="E107" s="158">
        <f>E108+E109</f>
        <v>0</v>
      </c>
      <c r="F107" s="158">
        <f t="shared" si="23"/>
        <v>7000</v>
      </c>
      <c r="G107" s="158">
        <f aca="true" t="shared" si="27" ref="G107:L107">G108+G109</f>
        <v>7000</v>
      </c>
      <c r="H107" s="158">
        <f t="shared" si="27"/>
        <v>7000</v>
      </c>
      <c r="I107" s="158">
        <f t="shared" si="27"/>
        <v>7000</v>
      </c>
      <c r="J107" s="158">
        <f t="shared" si="27"/>
        <v>2000</v>
      </c>
      <c r="K107" s="158">
        <f t="shared" si="27"/>
        <v>1777.1</v>
      </c>
      <c r="L107" s="158">
        <f t="shared" si="27"/>
        <v>0</v>
      </c>
      <c r="M107" s="158">
        <f t="shared" si="20"/>
        <v>1777.1</v>
      </c>
      <c r="N107" s="158">
        <f>N108+N109</f>
        <v>2500</v>
      </c>
      <c r="O107" s="158">
        <f>O108+O109</f>
        <v>2500</v>
      </c>
      <c r="P107" s="158">
        <f>P108+P109</f>
        <v>2500</v>
      </c>
      <c r="Q107" s="158">
        <f t="shared" si="19"/>
        <v>722.9000000000001</v>
      </c>
      <c r="R107" s="158">
        <f t="shared" si="21"/>
        <v>0</v>
      </c>
      <c r="S107" s="158">
        <f t="shared" si="21"/>
        <v>0</v>
      </c>
      <c r="T107" s="252"/>
      <c r="U107" s="509"/>
      <c r="V107" s="282"/>
    </row>
    <row r="108" spans="1:22" ht="27">
      <c r="A108" s="526" t="s">
        <v>14</v>
      </c>
      <c r="B108" s="251" t="s">
        <v>223</v>
      </c>
      <c r="C108" s="158">
        <v>6978.8</v>
      </c>
      <c r="D108" s="158">
        <v>7000</v>
      </c>
      <c r="E108" s="158"/>
      <c r="F108" s="158">
        <f t="shared" si="23"/>
        <v>7000</v>
      </c>
      <c r="G108" s="158">
        <v>7000</v>
      </c>
      <c r="H108" s="158">
        <v>7000</v>
      </c>
      <c r="I108" s="158">
        <v>7000</v>
      </c>
      <c r="J108" s="158">
        <v>2000</v>
      </c>
      <c r="K108" s="158">
        <v>1777.1</v>
      </c>
      <c r="L108" s="158"/>
      <c r="M108" s="158">
        <f t="shared" si="20"/>
        <v>1777.1</v>
      </c>
      <c r="N108" s="158">
        <v>2500</v>
      </c>
      <c r="O108" s="158">
        <v>2500</v>
      </c>
      <c r="P108" s="158">
        <v>2500</v>
      </c>
      <c r="Q108" s="158">
        <f t="shared" si="19"/>
        <v>722.9000000000001</v>
      </c>
      <c r="R108" s="158">
        <f t="shared" si="21"/>
        <v>0</v>
      </c>
      <c r="S108" s="158">
        <f t="shared" si="21"/>
        <v>0</v>
      </c>
      <c r="T108" s="252"/>
      <c r="U108" s="509"/>
      <c r="V108" s="282"/>
    </row>
    <row r="109" spans="1:22" ht="27">
      <c r="A109" s="526" t="s">
        <v>15</v>
      </c>
      <c r="B109" s="251" t="s">
        <v>223</v>
      </c>
      <c r="C109" s="158"/>
      <c r="D109" s="158"/>
      <c r="E109" s="158"/>
      <c r="F109" s="158">
        <f t="shared" si="23"/>
        <v>0</v>
      </c>
      <c r="G109" s="158"/>
      <c r="H109" s="158"/>
      <c r="I109" s="158"/>
      <c r="J109" s="158">
        <v>0</v>
      </c>
      <c r="K109" s="158">
        <v>0</v>
      </c>
      <c r="L109" s="158"/>
      <c r="M109" s="158">
        <f t="shared" si="20"/>
        <v>0</v>
      </c>
      <c r="N109" s="158"/>
      <c r="O109" s="158"/>
      <c r="P109" s="158"/>
      <c r="Q109" s="158">
        <f t="shared" si="19"/>
        <v>0</v>
      </c>
      <c r="R109" s="158">
        <f t="shared" si="21"/>
        <v>0</v>
      </c>
      <c r="S109" s="158">
        <f t="shared" si="21"/>
        <v>0</v>
      </c>
      <c r="T109" s="252"/>
      <c r="U109" s="509"/>
      <c r="V109" s="282"/>
    </row>
    <row r="110" spans="1:22" ht="27">
      <c r="A110" s="526" t="s">
        <v>105</v>
      </c>
      <c r="B110" s="251" t="s">
        <v>223</v>
      </c>
      <c r="C110" s="158"/>
      <c r="D110" s="158"/>
      <c r="E110" s="158"/>
      <c r="F110" s="158">
        <f t="shared" si="23"/>
        <v>0</v>
      </c>
      <c r="G110" s="158"/>
      <c r="H110" s="158"/>
      <c r="I110" s="158"/>
      <c r="J110" s="158"/>
      <c r="K110" s="158"/>
      <c r="L110" s="158"/>
      <c r="M110" s="158">
        <f t="shared" si="20"/>
        <v>0</v>
      </c>
      <c r="N110" s="158"/>
      <c r="O110" s="158"/>
      <c r="P110" s="158"/>
      <c r="Q110" s="158">
        <f t="shared" si="19"/>
        <v>0</v>
      </c>
      <c r="R110" s="158">
        <f t="shared" si="21"/>
        <v>0</v>
      </c>
      <c r="S110" s="158">
        <f t="shared" si="21"/>
        <v>0</v>
      </c>
      <c r="T110" s="252"/>
      <c r="U110" s="509"/>
      <c r="V110" s="282"/>
    </row>
    <row r="111" spans="1:22" ht="40.5">
      <c r="A111" s="526" t="s">
        <v>106</v>
      </c>
      <c r="B111" s="251" t="s">
        <v>223</v>
      </c>
      <c r="C111" s="158"/>
      <c r="D111" s="158"/>
      <c r="E111" s="158"/>
      <c r="F111" s="158">
        <f t="shared" si="23"/>
        <v>0</v>
      </c>
      <c r="G111" s="158"/>
      <c r="H111" s="158"/>
      <c r="I111" s="158"/>
      <c r="J111" s="158"/>
      <c r="K111" s="158"/>
      <c r="L111" s="158"/>
      <c r="M111" s="158">
        <f t="shared" si="20"/>
        <v>0</v>
      </c>
      <c r="N111" s="158"/>
      <c r="O111" s="158"/>
      <c r="P111" s="158"/>
      <c r="Q111" s="158">
        <f t="shared" si="19"/>
        <v>0</v>
      </c>
      <c r="R111" s="158">
        <f t="shared" si="21"/>
        <v>0</v>
      </c>
      <c r="S111" s="158">
        <f t="shared" si="21"/>
        <v>0</v>
      </c>
      <c r="T111" s="252"/>
      <c r="U111" s="509"/>
      <c r="V111" s="282"/>
    </row>
    <row r="112" spans="1:22" ht="27">
      <c r="A112" s="526" t="s">
        <v>107</v>
      </c>
      <c r="B112" s="251" t="s">
        <v>223</v>
      </c>
      <c r="C112" s="158">
        <v>703.6</v>
      </c>
      <c r="D112" s="158">
        <v>1040</v>
      </c>
      <c r="E112" s="158"/>
      <c r="F112" s="158">
        <f t="shared" si="23"/>
        <v>1040</v>
      </c>
      <c r="G112" s="158">
        <v>2000</v>
      </c>
      <c r="H112" s="158">
        <v>2000</v>
      </c>
      <c r="I112" s="158">
        <v>2000</v>
      </c>
      <c r="J112" s="158">
        <v>449.6</v>
      </c>
      <c r="K112" s="158">
        <v>990</v>
      </c>
      <c r="L112" s="158"/>
      <c r="M112" s="158">
        <f>K112+L112</f>
        <v>990</v>
      </c>
      <c r="N112" s="158">
        <v>1500</v>
      </c>
      <c r="O112" s="158">
        <v>1500</v>
      </c>
      <c r="P112" s="158">
        <v>1500</v>
      </c>
      <c r="Q112" s="158">
        <f t="shared" si="19"/>
        <v>510</v>
      </c>
      <c r="R112" s="158">
        <f t="shared" si="21"/>
        <v>0</v>
      </c>
      <c r="S112" s="158">
        <f t="shared" si="21"/>
        <v>0</v>
      </c>
      <c r="T112" s="252"/>
      <c r="U112" s="509"/>
      <c r="V112" s="282"/>
    </row>
    <row r="113" spans="1:22" ht="27">
      <c r="A113" s="526" t="s">
        <v>36</v>
      </c>
      <c r="B113" s="526" t="s">
        <v>122</v>
      </c>
      <c r="C113" s="454">
        <v>1</v>
      </c>
      <c r="D113" s="454">
        <v>1</v>
      </c>
      <c r="E113" s="454"/>
      <c r="F113" s="454">
        <f t="shared" si="23"/>
        <v>1</v>
      </c>
      <c r="G113" s="454">
        <v>1</v>
      </c>
      <c r="H113" s="454">
        <v>1</v>
      </c>
      <c r="I113" s="454">
        <v>1</v>
      </c>
      <c r="J113" s="454">
        <v>1</v>
      </c>
      <c r="K113" s="158">
        <v>1</v>
      </c>
      <c r="L113" s="158"/>
      <c r="M113" s="158">
        <f t="shared" si="20"/>
        <v>1</v>
      </c>
      <c r="N113" s="158">
        <v>1</v>
      </c>
      <c r="O113" s="158">
        <v>1</v>
      </c>
      <c r="P113" s="158">
        <v>1</v>
      </c>
      <c r="Q113" s="158">
        <f t="shared" si="19"/>
        <v>0</v>
      </c>
      <c r="R113" s="158">
        <f t="shared" si="21"/>
        <v>0</v>
      </c>
      <c r="S113" s="158">
        <f t="shared" si="21"/>
        <v>0</v>
      </c>
      <c r="T113" s="252"/>
      <c r="U113" s="509"/>
      <c r="V113" s="282"/>
    </row>
    <row r="114" spans="1:22" ht="40.5">
      <c r="A114" s="526" t="s">
        <v>108</v>
      </c>
      <c r="B114" s="251" t="s">
        <v>223</v>
      </c>
      <c r="C114" s="158"/>
      <c r="D114" s="158"/>
      <c r="E114" s="158"/>
      <c r="F114" s="158">
        <f t="shared" si="23"/>
        <v>0</v>
      </c>
      <c r="G114" s="158"/>
      <c r="H114" s="158"/>
      <c r="I114" s="158"/>
      <c r="J114" s="158"/>
      <c r="K114" s="158"/>
      <c r="L114" s="158"/>
      <c r="M114" s="158">
        <f t="shared" si="20"/>
        <v>0</v>
      </c>
      <c r="N114" s="158"/>
      <c r="O114" s="158"/>
      <c r="P114" s="158"/>
      <c r="Q114" s="158">
        <f t="shared" si="19"/>
        <v>0</v>
      </c>
      <c r="R114" s="158">
        <f aca="true" t="shared" si="28" ref="R114:S142">O114-N114</f>
        <v>0</v>
      </c>
      <c r="S114" s="158">
        <f t="shared" si="28"/>
        <v>0</v>
      </c>
      <c r="T114" s="252"/>
      <c r="U114" s="509"/>
      <c r="V114" s="282"/>
    </row>
    <row r="115" spans="1:22" ht="27">
      <c r="A115" s="526" t="s">
        <v>109</v>
      </c>
      <c r="B115" s="251" t="s">
        <v>223</v>
      </c>
      <c r="C115" s="158"/>
      <c r="D115" s="158"/>
      <c r="E115" s="158"/>
      <c r="F115" s="158">
        <f t="shared" si="23"/>
        <v>0</v>
      </c>
      <c r="G115" s="158"/>
      <c r="H115" s="158"/>
      <c r="I115" s="158"/>
      <c r="J115" s="158"/>
      <c r="K115" s="158"/>
      <c r="L115" s="158"/>
      <c r="M115" s="158">
        <f t="shared" si="20"/>
        <v>0</v>
      </c>
      <c r="N115" s="158"/>
      <c r="O115" s="158"/>
      <c r="P115" s="158"/>
      <c r="Q115" s="158">
        <f t="shared" si="19"/>
        <v>0</v>
      </c>
      <c r="R115" s="158">
        <f t="shared" si="28"/>
        <v>0</v>
      </c>
      <c r="S115" s="158">
        <f t="shared" si="28"/>
        <v>0</v>
      </c>
      <c r="T115" s="252"/>
      <c r="U115" s="509"/>
      <c r="V115" s="282"/>
    </row>
    <row r="116" spans="1:22" ht="27">
      <c r="A116" s="526" t="s">
        <v>110</v>
      </c>
      <c r="B116" s="251" t="s">
        <v>223</v>
      </c>
      <c r="C116" s="158">
        <v>5410.7</v>
      </c>
      <c r="D116" s="158">
        <v>5400</v>
      </c>
      <c r="E116" s="158"/>
      <c r="F116" s="158">
        <f t="shared" si="23"/>
        <v>5400</v>
      </c>
      <c r="G116" s="158">
        <v>7500</v>
      </c>
      <c r="H116" s="158">
        <v>7500</v>
      </c>
      <c r="I116" s="158">
        <v>7500</v>
      </c>
      <c r="J116" s="158">
        <v>1500</v>
      </c>
      <c r="K116" s="158">
        <v>1500</v>
      </c>
      <c r="L116" s="158"/>
      <c r="M116" s="158">
        <f t="shared" si="20"/>
        <v>1500</v>
      </c>
      <c r="N116" s="158">
        <v>2000</v>
      </c>
      <c r="O116" s="158">
        <v>2000</v>
      </c>
      <c r="P116" s="158">
        <v>2000</v>
      </c>
      <c r="Q116" s="158">
        <f t="shared" si="19"/>
        <v>500</v>
      </c>
      <c r="R116" s="158">
        <f t="shared" si="28"/>
        <v>0</v>
      </c>
      <c r="S116" s="158">
        <f t="shared" si="28"/>
        <v>0</v>
      </c>
      <c r="T116" s="252"/>
      <c r="U116" s="509"/>
      <c r="V116" s="282"/>
    </row>
    <row r="117" spans="1:22" ht="27">
      <c r="A117" s="526" t="s">
        <v>111</v>
      </c>
      <c r="B117" s="251" t="s">
        <v>223</v>
      </c>
      <c r="C117" s="158">
        <v>0</v>
      </c>
      <c r="D117" s="158">
        <v>308</v>
      </c>
      <c r="E117" s="158"/>
      <c r="F117" s="158">
        <f t="shared" si="23"/>
        <v>308</v>
      </c>
      <c r="G117" s="158">
        <v>1000</v>
      </c>
      <c r="H117" s="158">
        <v>1000</v>
      </c>
      <c r="I117" s="158">
        <v>1000</v>
      </c>
      <c r="J117" s="158">
        <v>0</v>
      </c>
      <c r="K117" s="158">
        <v>0</v>
      </c>
      <c r="L117" s="158"/>
      <c r="M117" s="158">
        <f t="shared" si="20"/>
        <v>0</v>
      </c>
      <c r="N117" s="158">
        <v>0</v>
      </c>
      <c r="O117" s="158">
        <v>0</v>
      </c>
      <c r="P117" s="158">
        <v>0</v>
      </c>
      <c r="Q117" s="158">
        <f t="shared" si="19"/>
        <v>0</v>
      </c>
      <c r="R117" s="158">
        <f t="shared" si="28"/>
        <v>0</v>
      </c>
      <c r="S117" s="158">
        <f t="shared" si="28"/>
        <v>0</v>
      </c>
      <c r="T117" s="252"/>
      <c r="U117" s="509"/>
      <c r="V117" s="282"/>
    </row>
    <row r="118" spans="1:22" ht="27">
      <c r="A118" s="266" t="s">
        <v>112</v>
      </c>
      <c r="B118" s="251" t="s">
        <v>223</v>
      </c>
      <c r="C118" s="158">
        <f>C119+C120</f>
        <v>0</v>
      </c>
      <c r="D118" s="158">
        <f>D119+D120</f>
        <v>0</v>
      </c>
      <c r="E118" s="158">
        <f>E119+E120</f>
        <v>0</v>
      </c>
      <c r="F118" s="158">
        <f t="shared" si="23"/>
        <v>0</v>
      </c>
      <c r="G118" s="158">
        <f aca="true" t="shared" si="29" ref="G118:L118">G119+G120</f>
        <v>0</v>
      </c>
      <c r="H118" s="158">
        <f t="shared" si="29"/>
        <v>0</v>
      </c>
      <c r="I118" s="158">
        <f t="shared" si="29"/>
        <v>0</v>
      </c>
      <c r="J118" s="158">
        <f t="shared" si="29"/>
        <v>0</v>
      </c>
      <c r="K118" s="158">
        <f t="shared" si="29"/>
        <v>0</v>
      </c>
      <c r="L118" s="158">
        <f t="shared" si="29"/>
        <v>0</v>
      </c>
      <c r="M118" s="158">
        <f t="shared" si="20"/>
        <v>0</v>
      </c>
      <c r="N118" s="158">
        <f>N119+N120</f>
        <v>0</v>
      </c>
      <c r="O118" s="158">
        <f>O119+O120</f>
        <v>0</v>
      </c>
      <c r="P118" s="158">
        <f>P119+P120</f>
        <v>0</v>
      </c>
      <c r="Q118" s="158">
        <f t="shared" si="19"/>
        <v>0</v>
      </c>
      <c r="R118" s="158">
        <f t="shared" si="28"/>
        <v>0</v>
      </c>
      <c r="S118" s="158">
        <f t="shared" si="28"/>
        <v>0</v>
      </c>
      <c r="T118" s="252"/>
      <c r="U118" s="509"/>
      <c r="V118" s="282"/>
    </row>
    <row r="119" spans="1:22" ht="40.5">
      <c r="A119" s="526" t="s">
        <v>19</v>
      </c>
      <c r="B119" s="251" t="s">
        <v>223</v>
      </c>
      <c r="C119" s="158"/>
      <c r="D119" s="158"/>
      <c r="E119" s="158"/>
      <c r="F119" s="158">
        <f t="shared" si="23"/>
        <v>0</v>
      </c>
      <c r="G119" s="158"/>
      <c r="H119" s="158"/>
      <c r="I119" s="158"/>
      <c r="J119" s="158"/>
      <c r="K119" s="158"/>
      <c r="L119" s="158"/>
      <c r="M119" s="158">
        <f t="shared" si="20"/>
        <v>0</v>
      </c>
      <c r="N119" s="158"/>
      <c r="O119" s="158"/>
      <c r="P119" s="158"/>
      <c r="Q119" s="158">
        <f t="shared" si="19"/>
        <v>0</v>
      </c>
      <c r="R119" s="158">
        <f t="shared" si="28"/>
        <v>0</v>
      </c>
      <c r="S119" s="158">
        <f t="shared" si="28"/>
        <v>0</v>
      </c>
      <c r="T119" s="252"/>
      <c r="U119" s="509"/>
      <c r="V119" s="282"/>
    </row>
    <row r="120" spans="1:22" ht="40.5">
      <c r="A120" s="526" t="s">
        <v>20</v>
      </c>
      <c r="B120" s="251" t="s">
        <v>223</v>
      </c>
      <c r="C120" s="158"/>
      <c r="D120" s="158"/>
      <c r="E120" s="158"/>
      <c r="F120" s="158">
        <f t="shared" si="23"/>
        <v>0</v>
      </c>
      <c r="G120" s="158"/>
      <c r="H120" s="158"/>
      <c r="I120" s="158"/>
      <c r="J120" s="158"/>
      <c r="K120" s="158"/>
      <c r="L120" s="158"/>
      <c r="M120" s="158">
        <f t="shared" si="20"/>
        <v>0</v>
      </c>
      <c r="N120" s="158"/>
      <c r="O120" s="158"/>
      <c r="P120" s="158"/>
      <c r="Q120" s="158">
        <f t="shared" si="19"/>
        <v>0</v>
      </c>
      <c r="R120" s="158">
        <f t="shared" si="28"/>
        <v>0</v>
      </c>
      <c r="S120" s="158">
        <f t="shared" si="28"/>
        <v>0</v>
      </c>
      <c r="T120" s="252"/>
      <c r="U120" s="509"/>
      <c r="V120" s="282"/>
    </row>
    <row r="121" spans="1:22" ht="27">
      <c r="A121" s="266" t="s">
        <v>113</v>
      </c>
      <c r="B121" s="272" t="s">
        <v>227</v>
      </c>
      <c r="C121" s="218">
        <f>C122+C123+C124+C125+C126+C127+C128+C129</f>
        <v>0</v>
      </c>
      <c r="D121" s="218">
        <f>D122+D123+D124+D125+D126+D127+D128+D129</f>
        <v>0</v>
      </c>
      <c r="E121" s="218">
        <f>E122+E123+E124+E125+E126+E127+E128+E129</f>
        <v>0</v>
      </c>
      <c r="F121" s="158">
        <f t="shared" si="23"/>
        <v>0</v>
      </c>
      <c r="G121" s="218">
        <f aca="true" t="shared" si="30" ref="G121:L121">G122+G123+G124+G125+G126+G127+G128+G129</f>
        <v>0</v>
      </c>
      <c r="H121" s="218">
        <f t="shared" si="30"/>
        <v>0</v>
      </c>
      <c r="I121" s="218">
        <f t="shared" si="30"/>
        <v>0</v>
      </c>
      <c r="J121" s="218">
        <f t="shared" si="30"/>
        <v>0</v>
      </c>
      <c r="K121" s="218">
        <f t="shared" si="30"/>
        <v>0</v>
      </c>
      <c r="L121" s="218">
        <f t="shared" si="30"/>
        <v>0</v>
      </c>
      <c r="M121" s="158">
        <f t="shared" si="20"/>
        <v>0</v>
      </c>
      <c r="N121" s="218">
        <f>N122+N123+N124+N125+N126+N127+N128+N129</f>
        <v>0</v>
      </c>
      <c r="O121" s="218">
        <f>O122+O123+O124+O125+O126+O127+O128+O129</f>
        <v>0</v>
      </c>
      <c r="P121" s="218">
        <f>P122+P123+P124+P125+P126+P127+P128+P129</f>
        <v>0</v>
      </c>
      <c r="Q121" s="158">
        <f t="shared" si="19"/>
        <v>0</v>
      </c>
      <c r="R121" s="158">
        <f t="shared" si="28"/>
        <v>0</v>
      </c>
      <c r="S121" s="158">
        <f t="shared" si="28"/>
        <v>0</v>
      </c>
      <c r="T121" s="252"/>
      <c r="U121" s="509"/>
      <c r="V121" s="282"/>
    </row>
    <row r="122" spans="1:22" ht="40.5">
      <c r="A122" s="526" t="s">
        <v>7</v>
      </c>
      <c r="B122" s="272" t="s">
        <v>227</v>
      </c>
      <c r="C122" s="218"/>
      <c r="D122" s="218"/>
      <c r="E122" s="218"/>
      <c r="F122" s="158">
        <f t="shared" si="23"/>
        <v>0</v>
      </c>
      <c r="G122" s="218"/>
      <c r="H122" s="218"/>
      <c r="I122" s="218"/>
      <c r="J122" s="218"/>
      <c r="K122" s="218"/>
      <c r="L122" s="218"/>
      <c r="M122" s="158">
        <f t="shared" si="20"/>
        <v>0</v>
      </c>
      <c r="N122" s="218"/>
      <c r="O122" s="218"/>
      <c r="P122" s="218"/>
      <c r="Q122" s="158">
        <f t="shared" si="19"/>
        <v>0</v>
      </c>
      <c r="R122" s="158">
        <f t="shared" si="28"/>
        <v>0</v>
      </c>
      <c r="S122" s="158">
        <f t="shared" si="28"/>
        <v>0</v>
      </c>
      <c r="T122" s="252"/>
      <c r="U122" s="509"/>
      <c r="V122" s="282"/>
    </row>
    <row r="123" spans="1:22" ht="27">
      <c r="A123" s="526" t="s">
        <v>37</v>
      </c>
      <c r="B123" s="272" t="s">
        <v>227</v>
      </c>
      <c r="C123" s="218"/>
      <c r="D123" s="218"/>
      <c r="E123" s="218"/>
      <c r="F123" s="158">
        <f t="shared" si="23"/>
        <v>0</v>
      </c>
      <c r="G123" s="218"/>
      <c r="H123" s="218"/>
      <c r="I123" s="218"/>
      <c r="J123" s="218"/>
      <c r="K123" s="218"/>
      <c r="L123" s="218"/>
      <c r="M123" s="158">
        <f t="shared" si="20"/>
        <v>0</v>
      </c>
      <c r="N123" s="218"/>
      <c r="O123" s="218"/>
      <c r="P123" s="218"/>
      <c r="Q123" s="158">
        <f t="shared" si="19"/>
        <v>0</v>
      </c>
      <c r="R123" s="158">
        <f t="shared" si="28"/>
        <v>0</v>
      </c>
      <c r="S123" s="158">
        <f t="shared" si="28"/>
        <v>0</v>
      </c>
      <c r="T123" s="252"/>
      <c r="U123" s="509"/>
      <c r="V123" s="282"/>
    </row>
    <row r="124" spans="1:22" ht="54">
      <c r="A124" s="526" t="s">
        <v>44</v>
      </c>
      <c r="B124" s="272" t="s">
        <v>227</v>
      </c>
      <c r="C124" s="218"/>
      <c r="D124" s="218"/>
      <c r="E124" s="218"/>
      <c r="F124" s="158">
        <f t="shared" si="23"/>
        <v>0</v>
      </c>
      <c r="G124" s="218"/>
      <c r="H124" s="218"/>
      <c r="I124" s="218"/>
      <c r="J124" s="218"/>
      <c r="K124" s="218"/>
      <c r="L124" s="218"/>
      <c r="M124" s="158">
        <f t="shared" si="20"/>
        <v>0</v>
      </c>
      <c r="N124" s="218"/>
      <c r="O124" s="218"/>
      <c r="P124" s="218"/>
      <c r="Q124" s="158">
        <f t="shared" si="19"/>
        <v>0</v>
      </c>
      <c r="R124" s="158">
        <f t="shared" si="28"/>
        <v>0</v>
      </c>
      <c r="S124" s="158">
        <f t="shared" si="28"/>
        <v>0</v>
      </c>
      <c r="T124" s="252"/>
      <c r="U124" s="509"/>
      <c r="V124" s="282"/>
    </row>
    <row r="125" spans="1:22" ht="54">
      <c r="A125" s="526" t="s">
        <v>45</v>
      </c>
      <c r="B125" s="272" t="s">
        <v>227</v>
      </c>
      <c r="C125" s="218"/>
      <c r="D125" s="218"/>
      <c r="E125" s="218"/>
      <c r="F125" s="158">
        <f t="shared" si="23"/>
        <v>0</v>
      </c>
      <c r="G125" s="218"/>
      <c r="H125" s="218"/>
      <c r="I125" s="218"/>
      <c r="J125" s="218"/>
      <c r="K125" s="218"/>
      <c r="L125" s="218"/>
      <c r="M125" s="158">
        <f t="shared" si="20"/>
        <v>0</v>
      </c>
      <c r="N125" s="218"/>
      <c r="O125" s="218"/>
      <c r="P125" s="218"/>
      <c r="Q125" s="158">
        <f t="shared" si="19"/>
        <v>0</v>
      </c>
      <c r="R125" s="158">
        <f t="shared" si="28"/>
        <v>0</v>
      </c>
      <c r="S125" s="158">
        <f t="shared" si="28"/>
        <v>0</v>
      </c>
      <c r="T125" s="252"/>
      <c r="U125" s="509"/>
      <c r="V125" s="282"/>
    </row>
    <row r="126" spans="1:22" ht="27">
      <c r="A126" s="526" t="s">
        <v>27</v>
      </c>
      <c r="B126" s="272" t="s">
        <v>227</v>
      </c>
      <c r="C126" s="218"/>
      <c r="D126" s="218"/>
      <c r="E126" s="218"/>
      <c r="F126" s="158">
        <f t="shared" si="23"/>
        <v>0</v>
      </c>
      <c r="G126" s="218"/>
      <c r="H126" s="218"/>
      <c r="I126" s="218"/>
      <c r="J126" s="218"/>
      <c r="K126" s="218"/>
      <c r="L126" s="218"/>
      <c r="M126" s="158">
        <f t="shared" si="20"/>
        <v>0</v>
      </c>
      <c r="N126" s="218"/>
      <c r="O126" s="218"/>
      <c r="P126" s="218"/>
      <c r="Q126" s="158">
        <f t="shared" si="19"/>
        <v>0</v>
      </c>
      <c r="R126" s="158">
        <f t="shared" si="28"/>
        <v>0</v>
      </c>
      <c r="S126" s="158">
        <f t="shared" si="28"/>
        <v>0</v>
      </c>
      <c r="T126" s="252"/>
      <c r="U126" s="509"/>
      <c r="V126" s="282"/>
    </row>
    <row r="127" spans="1:22" ht="54">
      <c r="A127" s="526" t="s">
        <v>46</v>
      </c>
      <c r="B127" s="289" t="s">
        <v>223</v>
      </c>
      <c r="C127" s="158"/>
      <c r="D127" s="158"/>
      <c r="E127" s="158"/>
      <c r="F127" s="158">
        <f t="shared" si="23"/>
        <v>0</v>
      </c>
      <c r="G127" s="158"/>
      <c r="H127" s="158"/>
      <c r="I127" s="158"/>
      <c r="J127" s="158"/>
      <c r="K127" s="158"/>
      <c r="L127" s="158"/>
      <c r="M127" s="158">
        <f t="shared" si="20"/>
        <v>0</v>
      </c>
      <c r="N127" s="158"/>
      <c r="O127" s="158"/>
      <c r="P127" s="158"/>
      <c r="Q127" s="158">
        <f t="shared" si="19"/>
        <v>0</v>
      </c>
      <c r="R127" s="158">
        <f t="shared" si="28"/>
        <v>0</v>
      </c>
      <c r="S127" s="158">
        <f t="shared" si="28"/>
        <v>0</v>
      </c>
      <c r="T127" s="252"/>
      <c r="U127" s="509"/>
      <c r="V127" s="282"/>
    </row>
    <row r="128" spans="1:22" ht="54">
      <c r="A128" s="526" t="s">
        <v>47</v>
      </c>
      <c r="B128" s="289" t="s">
        <v>223</v>
      </c>
      <c r="C128" s="158"/>
      <c r="D128" s="158"/>
      <c r="E128" s="158"/>
      <c r="F128" s="158">
        <f t="shared" si="23"/>
        <v>0</v>
      </c>
      <c r="G128" s="158"/>
      <c r="H128" s="158"/>
      <c r="I128" s="158"/>
      <c r="J128" s="158"/>
      <c r="K128" s="158"/>
      <c r="L128" s="158"/>
      <c r="M128" s="158">
        <f t="shared" si="20"/>
        <v>0</v>
      </c>
      <c r="N128" s="158"/>
      <c r="O128" s="158"/>
      <c r="P128" s="158"/>
      <c r="Q128" s="158">
        <f t="shared" si="19"/>
        <v>0</v>
      </c>
      <c r="R128" s="158">
        <f t="shared" si="28"/>
        <v>0</v>
      </c>
      <c r="S128" s="158">
        <f t="shared" si="28"/>
        <v>0</v>
      </c>
      <c r="T128" s="252"/>
      <c r="U128" s="509"/>
      <c r="V128" s="282"/>
    </row>
    <row r="129" spans="1:22" ht="27">
      <c r="A129" s="251" t="s">
        <v>48</v>
      </c>
      <c r="B129" s="289" t="s">
        <v>223</v>
      </c>
      <c r="C129" s="158"/>
      <c r="D129" s="158"/>
      <c r="E129" s="158"/>
      <c r="F129" s="158">
        <f t="shared" si="23"/>
        <v>0</v>
      </c>
      <c r="G129" s="158"/>
      <c r="H129" s="158"/>
      <c r="I129" s="158"/>
      <c r="J129" s="158"/>
      <c r="K129" s="158"/>
      <c r="L129" s="158"/>
      <c r="M129" s="158">
        <f t="shared" si="20"/>
        <v>0</v>
      </c>
      <c r="N129" s="158"/>
      <c r="O129" s="158"/>
      <c r="P129" s="158"/>
      <c r="Q129" s="158">
        <f t="shared" si="19"/>
        <v>0</v>
      </c>
      <c r="R129" s="158">
        <f t="shared" si="28"/>
        <v>0</v>
      </c>
      <c r="S129" s="158">
        <f t="shared" si="28"/>
        <v>0</v>
      </c>
      <c r="T129" s="252"/>
      <c r="U129" s="509"/>
      <c r="V129" s="282"/>
    </row>
    <row r="130" spans="1:22" ht="28.5">
      <c r="A130" s="521" t="s">
        <v>11</v>
      </c>
      <c r="B130" s="251" t="s">
        <v>223</v>
      </c>
      <c r="C130" s="158">
        <f>C131+C132</f>
        <v>0</v>
      </c>
      <c r="D130" s="158">
        <f>D131+D132</f>
        <v>0</v>
      </c>
      <c r="E130" s="158">
        <f>E131+E132</f>
        <v>0</v>
      </c>
      <c r="F130" s="158">
        <f t="shared" si="23"/>
        <v>0</v>
      </c>
      <c r="G130" s="158">
        <f aca="true" t="shared" si="31" ref="G130:L130">G131+G132</f>
        <v>0</v>
      </c>
      <c r="H130" s="158">
        <f t="shared" si="31"/>
        <v>0</v>
      </c>
      <c r="I130" s="158">
        <f t="shared" si="31"/>
        <v>0</v>
      </c>
      <c r="J130" s="158">
        <f t="shared" si="31"/>
        <v>0</v>
      </c>
      <c r="K130" s="158">
        <f t="shared" si="31"/>
        <v>0</v>
      </c>
      <c r="L130" s="158">
        <f t="shared" si="31"/>
        <v>0</v>
      </c>
      <c r="M130" s="158">
        <f t="shared" si="20"/>
        <v>0</v>
      </c>
      <c r="N130" s="158">
        <f>N131+N132</f>
        <v>0</v>
      </c>
      <c r="O130" s="158">
        <f>O131+O132</f>
        <v>0</v>
      </c>
      <c r="P130" s="158">
        <f>P131+P132</f>
        <v>0</v>
      </c>
      <c r="Q130" s="158">
        <f t="shared" si="19"/>
        <v>0</v>
      </c>
      <c r="R130" s="158">
        <f t="shared" si="28"/>
        <v>0</v>
      </c>
      <c r="S130" s="158">
        <f t="shared" si="28"/>
        <v>0</v>
      </c>
      <c r="T130" s="252"/>
      <c r="U130" s="509"/>
      <c r="V130" s="282"/>
    </row>
    <row r="131" spans="1:22" ht="27">
      <c r="A131" s="251" t="s">
        <v>114</v>
      </c>
      <c r="B131" s="251" t="s">
        <v>223</v>
      </c>
      <c r="C131" s="158"/>
      <c r="D131" s="158"/>
      <c r="E131" s="158"/>
      <c r="F131" s="158">
        <f t="shared" si="23"/>
        <v>0</v>
      </c>
      <c r="G131" s="158"/>
      <c r="H131" s="158"/>
      <c r="I131" s="158"/>
      <c r="J131" s="158"/>
      <c r="K131" s="158"/>
      <c r="L131" s="158"/>
      <c r="M131" s="158">
        <f t="shared" si="20"/>
        <v>0</v>
      </c>
      <c r="N131" s="158"/>
      <c r="O131" s="158"/>
      <c r="P131" s="158"/>
      <c r="Q131" s="158">
        <f t="shared" si="19"/>
        <v>0</v>
      </c>
      <c r="R131" s="158">
        <f t="shared" si="28"/>
        <v>0</v>
      </c>
      <c r="S131" s="158">
        <f t="shared" si="28"/>
        <v>0</v>
      </c>
      <c r="T131" s="252"/>
      <c r="U131" s="509"/>
      <c r="V131" s="282"/>
    </row>
    <row r="132" spans="1:22" ht="27">
      <c r="A132" s="526" t="s">
        <v>115</v>
      </c>
      <c r="B132" s="251" t="s">
        <v>223</v>
      </c>
      <c r="C132" s="158"/>
      <c r="D132" s="158"/>
      <c r="E132" s="158"/>
      <c r="F132" s="158">
        <f t="shared" si="23"/>
        <v>0</v>
      </c>
      <c r="G132" s="158"/>
      <c r="H132" s="158"/>
      <c r="I132" s="158"/>
      <c r="J132" s="158"/>
      <c r="K132" s="158"/>
      <c r="L132" s="158"/>
      <c r="M132" s="158">
        <f t="shared" si="20"/>
        <v>0</v>
      </c>
      <c r="N132" s="158"/>
      <c r="O132" s="158"/>
      <c r="P132" s="158"/>
      <c r="Q132" s="158">
        <f t="shared" si="19"/>
        <v>0</v>
      </c>
      <c r="R132" s="158">
        <f t="shared" si="28"/>
        <v>0</v>
      </c>
      <c r="S132" s="158">
        <f t="shared" si="28"/>
        <v>0</v>
      </c>
      <c r="T132" s="252"/>
      <c r="U132" s="509"/>
      <c r="V132" s="282"/>
    </row>
    <row r="133" spans="1:22" ht="27">
      <c r="A133" s="266" t="s">
        <v>116</v>
      </c>
      <c r="B133" s="251" t="s">
        <v>223</v>
      </c>
      <c r="C133" s="158">
        <f>+C134+C135+C140</f>
        <v>157621.6</v>
      </c>
      <c r="D133" s="158">
        <f>+D134+D135+D140</f>
        <v>118941.6</v>
      </c>
      <c r="E133" s="158">
        <f>+E134+E135+E140</f>
        <v>0</v>
      </c>
      <c r="F133" s="158">
        <f t="shared" si="23"/>
        <v>118941.6</v>
      </c>
      <c r="G133" s="158">
        <f aca="true" t="shared" si="32" ref="G133:L133">+G134+G135+G140</f>
        <v>146068.3</v>
      </c>
      <c r="H133" s="158">
        <f t="shared" si="32"/>
        <v>146068.3</v>
      </c>
      <c r="I133" s="158">
        <f t="shared" si="32"/>
        <v>146068.3</v>
      </c>
      <c r="J133" s="158">
        <f t="shared" si="32"/>
        <v>135191.2</v>
      </c>
      <c r="K133" s="158">
        <f t="shared" si="32"/>
        <v>98362.8</v>
      </c>
      <c r="L133" s="158">
        <f t="shared" si="32"/>
        <v>0</v>
      </c>
      <c r="M133" s="158">
        <f t="shared" si="20"/>
        <v>98362.8</v>
      </c>
      <c r="N133" s="158">
        <f>+N134+N135+N140</f>
        <v>125489.5</v>
      </c>
      <c r="O133" s="158">
        <f>+O134+O135+O140</f>
        <v>125489.5</v>
      </c>
      <c r="P133" s="158">
        <f>+P134+P135+P140</f>
        <v>125489.5</v>
      </c>
      <c r="Q133" s="158">
        <f t="shared" si="19"/>
        <v>27126.699999999997</v>
      </c>
      <c r="R133" s="158">
        <f t="shared" si="28"/>
        <v>0</v>
      </c>
      <c r="S133" s="158">
        <f t="shared" si="28"/>
        <v>0</v>
      </c>
      <c r="T133" s="252"/>
      <c r="U133" s="509"/>
      <c r="V133" s="282"/>
    </row>
    <row r="134" spans="1:22" ht="40.5">
      <c r="A134" s="251" t="s">
        <v>117</v>
      </c>
      <c r="B134" s="251" t="s">
        <v>223</v>
      </c>
      <c r="C134" s="158">
        <v>0</v>
      </c>
      <c r="D134" s="158">
        <v>0</v>
      </c>
      <c r="E134" s="158"/>
      <c r="F134" s="158">
        <f t="shared" si="23"/>
        <v>0</v>
      </c>
      <c r="G134" s="158"/>
      <c r="H134" s="158"/>
      <c r="I134" s="158"/>
      <c r="J134" s="158"/>
      <c r="K134" s="158"/>
      <c r="L134" s="158"/>
      <c r="M134" s="158">
        <f t="shared" si="20"/>
        <v>0</v>
      </c>
      <c r="N134" s="158"/>
      <c r="O134" s="158"/>
      <c r="P134" s="158"/>
      <c r="Q134" s="158">
        <f t="shared" si="19"/>
        <v>0</v>
      </c>
      <c r="R134" s="158">
        <f t="shared" si="28"/>
        <v>0</v>
      </c>
      <c r="S134" s="158">
        <f t="shared" si="28"/>
        <v>0</v>
      </c>
      <c r="T134" s="252"/>
      <c r="U134" s="509"/>
      <c r="V134" s="282"/>
    </row>
    <row r="135" spans="1:22" ht="27">
      <c r="A135" s="251" t="s">
        <v>17</v>
      </c>
      <c r="B135" s="251" t="s">
        <v>223</v>
      </c>
      <c r="C135" s="158">
        <f>C136+C139</f>
        <v>157621.6</v>
      </c>
      <c r="D135" s="158">
        <f>D136+D139</f>
        <v>118941.6</v>
      </c>
      <c r="E135" s="158">
        <f>E136+E139</f>
        <v>0</v>
      </c>
      <c r="F135" s="158">
        <f t="shared" si="23"/>
        <v>118941.6</v>
      </c>
      <c r="G135" s="158">
        <f aca="true" t="shared" si="33" ref="G135:L135">G136+G139</f>
        <v>146068.3</v>
      </c>
      <c r="H135" s="158">
        <f t="shared" si="33"/>
        <v>146068.3</v>
      </c>
      <c r="I135" s="158">
        <f t="shared" si="33"/>
        <v>146068.3</v>
      </c>
      <c r="J135" s="158">
        <f>J136+J139</f>
        <v>135191.2</v>
      </c>
      <c r="K135" s="158">
        <f t="shared" si="33"/>
        <v>98362.8</v>
      </c>
      <c r="L135" s="158">
        <f t="shared" si="33"/>
        <v>0</v>
      </c>
      <c r="M135" s="158">
        <f t="shared" si="20"/>
        <v>98362.8</v>
      </c>
      <c r="N135" s="158">
        <f>N136+N139</f>
        <v>125489.5</v>
      </c>
      <c r="O135" s="158">
        <f>O136+O139</f>
        <v>125489.5</v>
      </c>
      <c r="P135" s="158">
        <f>P136+P139</f>
        <v>125489.5</v>
      </c>
      <c r="Q135" s="158">
        <f t="shared" si="19"/>
        <v>27126.699999999997</v>
      </c>
      <c r="R135" s="158">
        <f t="shared" si="28"/>
        <v>0</v>
      </c>
      <c r="S135" s="158">
        <f t="shared" si="28"/>
        <v>0</v>
      </c>
      <c r="T135" s="252"/>
      <c r="U135" s="509"/>
      <c r="V135" s="282"/>
    </row>
    <row r="136" spans="1:22" ht="27">
      <c r="A136" s="251" t="s">
        <v>279</v>
      </c>
      <c r="B136" s="251" t="s">
        <v>223</v>
      </c>
      <c r="C136" s="158">
        <f>C137+C138</f>
        <v>116439.8</v>
      </c>
      <c r="D136" s="158">
        <f>D137+D138</f>
        <v>118441.6</v>
      </c>
      <c r="E136" s="158">
        <f aca="true" t="shared" si="34" ref="E136:S136">E137+E138</f>
        <v>0</v>
      </c>
      <c r="F136" s="158">
        <f t="shared" si="34"/>
        <v>118441.6</v>
      </c>
      <c r="G136" s="158">
        <f>G137+G138</f>
        <v>145568.3</v>
      </c>
      <c r="H136" s="158">
        <f t="shared" si="34"/>
        <v>145568.3</v>
      </c>
      <c r="I136" s="158">
        <f t="shared" si="34"/>
        <v>145568.3</v>
      </c>
      <c r="J136" s="158">
        <f>J137+J138</f>
        <v>98362.8</v>
      </c>
      <c r="K136" s="158">
        <f t="shared" si="34"/>
        <v>98362.8</v>
      </c>
      <c r="L136" s="158">
        <f t="shared" si="34"/>
        <v>0</v>
      </c>
      <c r="M136" s="158">
        <f t="shared" si="34"/>
        <v>98362.8</v>
      </c>
      <c r="N136" s="158">
        <f t="shared" si="34"/>
        <v>125489.5</v>
      </c>
      <c r="O136" s="158">
        <f t="shared" si="34"/>
        <v>125489.5</v>
      </c>
      <c r="P136" s="158">
        <f t="shared" si="34"/>
        <v>125489.5</v>
      </c>
      <c r="Q136" s="158">
        <f t="shared" si="34"/>
        <v>27126.699999999997</v>
      </c>
      <c r="R136" s="158">
        <f t="shared" si="34"/>
        <v>0</v>
      </c>
      <c r="S136" s="158">
        <f t="shared" si="34"/>
        <v>0</v>
      </c>
      <c r="T136" s="252"/>
      <c r="U136" s="509"/>
      <c r="V136" s="282"/>
    </row>
    <row r="137" spans="1:22" ht="27">
      <c r="A137" s="251" t="s">
        <v>603</v>
      </c>
      <c r="B137" s="251" t="s">
        <v>223</v>
      </c>
      <c r="C137" s="158">
        <v>116439.8</v>
      </c>
      <c r="D137" s="158">
        <v>118441.6</v>
      </c>
      <c r="E137" s="158"/>
      <c r="F137" s="158">
        <f t="shared" si="23"/>
        <v>118441.6</v>
      </c>
      <c r="G137" s="158">
        <v>145568.3</v>
      </c>
      <c r="H137" s="158">
        <v>145568.3</v>
      </c>
      <c r="I137" s="158">
        <v>145568.3</v>
      </c>
      <c r="J137" s="158">
        <v>98362.8</v>
      </c>
      <c r="K137" s="158">
        <v>98362.8</v>
      </c>
      <c r="L137" s="158"/>
      <c r="M137" s="158">
        <f t="shared" si="20"/>
        <v>98362.8</v>
      </c>
      <c r="N137" s="158">
        <f>98362.8+27126.7</f>
        <v>125489.5</v>
      </c>
      <c r="O137" s="158">
        <f>98362.8+27126.7</f>
        <v>125489.5</v>
      </c>
      <c r="P137" s="158">
        <f>98362.8+27126.7</f>
        <v>125489.5</v>
      </c>
      <c r="Q137" s="158">
        <f t="shared" si="19"/>
        <v>27126.699999999997</v>
      </c>
      <c r="R137" s="158">
        <f t="shared" si="28"/>
        <v>0</v>
      </c>
      <c r="S137" s="158">
        <f t="shared" si="28"/>
        <v>0</v>
      </c>
      <c r="T137" s="252"/>
      <c r="U137" s="509"/>
      <c r="V137" s="282"/>
    </row>
    <row r="138" spans="1:22" ht="27">
      <c r="A138" s="251"/>
      <c r="B138" s="251" t="s">
        <v>223</v>
      </c>
      <c r="C138" s="158"/>
      <c r="D138" s="158"/>
      <c r="E138" s="158"/>
      <c r="F138" s="158">
        <f t="shared" si="23"/>
        <v>0</v>
      </c>
      <c r="G138" s="158"/>
      <c r="H138" s="158"/>
      <c r="I138" s="158"/>
      <c r="J138" s="158">
        <v>0</v>
      </c>
      <c r="K138" s="158">
        <v>0</v>
      </c>
      <c r="L138" s="158"/>
      <c r="M138" s="158">
        <f t="shared" si="20"/>
        <v>0</v>
      </c>
      <c r="N138" s="158"/>
      <c r="O138" s="158"/>
      <c r="P138" s="158"/>
      <c r="Q138" s="158">
        <f t="shared" si="19"/>
        <v>0</v>
      </c>
      <c r="R138" s="158">
        <f t="shared" si="28"/>
        <v>0</v>
      </c>
      <c r="S138" s="158">
        <f>P138-O138</f>
        <v>0</v>
      </c>
      <c r="T138" s="252"/>
      <c r="U138" s="509"/>
      <c r="V138" s="282"/>
    </row>
    <row r="139" spans="1:22" ht="27">
      <c r="A139" s="251" t="s">
        <v>278</v>
      </c>
      <c r="B139" s="251" t="s">
        <v>223</v>
      </c>
      <c r="C139" s="158">
        <v>41181.8</v>
      </c>
      <c r="D139" s="158">
        <v>500</v>
      </c>
      <c r="E139" s="158"/>
      <c r="F139" s="158">
        <f t="shared" si="23"/>
        <v>500</v>
      </c>
      <c r="G139" s="158">
        <v>500</v>
      </c>
      <c r="H139" s="158">
        <v>500</v>
      </c>
      <c r="I139" s="158">
        <v>500</v>
      </c>
      <c r="J139" s="158">
        <v>36828.4</v>
      </c>
      <c r="K139" s="158"/>
      <c r="L139" s="158"/>
      <c r="M139" s="158">
        <f t="shared" si="20"/>
        <v>0</v>
      </c>
      <c r="N139" s="158"/>
      <c r="O139" s="158"/>
      <c r="P139" s="158"/>
      <c r="Q139" s="158">
        <f t="shared" si="19"/>
        <v>0</v>
      </c>
      <c r="R139" s="158">
        <f t="shared" si="28"/>
        <v>0</v>
      </c>
      <c r="S139" s="158">
        <f t="shared" si="28"/>
        <v>0</v>
      </c>
      <c r="T139" s="252"/>
      <c r="U139" s="509"/>
      <c r="V139" s="282"/>
    </row>
    <row r="140" spans="1:22" ht="27">
      <c r="A140" s="251" t="s">
        <v>146</v>
      </c>
      <c r="B140" s="251" t="s">
        <v>223</v>
      </c>
      <c r="C140" s="158">
        <f>C141+C142+C143+C144+C145</f>
        <v>0</v>
      </c>
      <c r="D140" s="158">
        <f>D141+D142+D143+D144+D145</f>
        <v>0</v>
      </c>
      <c r="E140" s="158">
        <f>E141+E142+E143+E144+E145</f>
        <v>0</v>
      </c>
      <c r="F140" s="158">
        <f t="shared" si="23"/>
        <v>0</v>
      </c>
      <c r="G140" s="158">
        <f aca="true" t="shared" si="35" ref="G140:L140">G141+G142+G143+G144+G145</f>
        <v>0</v>
      </c>
      <c r="H140" s="158">
        <f t="shared" si="35"/>
        <v>0</v>
      </c>
      <c r="I140" s="158">
        <f t="shared" si="35"/>
        <v>0</v>
      </c>
      <c r="J140" s="158">
        <f t="shared" si="35"/>
        <v>0</v>
      </c>
      <c r="K140" s="158">
        <f t="shared" si="35"/>
        <v>0</v>
      </c>
      <c r="L140" s="158">
        <f t="shared" si="35"/>
        <v>0</v>
      </c>
      <c r="M140" s="158">
        <f t="shared" si="20"/>
        <v>0</v>
      </c>
      <c r="N140" s="158">
        <f>N141+N142+N143+N144+N145</f>
        <v>0</v>
      </c>
      <c r="O140" s="158">
        <f>O141+O142+O143+O144+O145</f>
        <v>0</v>
      </c>
      <c r="P140" s="158">
        <f>P141+P142+P143+P144+P145</f>
        <v>0</v>
      </c>
      <c r="Q140" s="158">
        <f t="shared" si="19"/>
        <v>0</v>
      </c>
      <c r="R140" s="158">
        <f t="shared" si="28"/>
        <v>0</v>
      </c>
      <c r="S140" s="158">
        <f t="shared" si="28"/>
        <v>0</v>
      </c>
      <c r="T140" s="252"/>
      <c r="U140" s="509"/>
      <c r="V140" s="282"/>
    </row>
    <row r="141" spans="1:22" ht="46.5" customHeight="1">
      <c r="A141" s="251"/>
      <c r="B141" s="251" t="s">
        <v>223</v>
      </c>
      <c r="C141" s="158"/>
      <c r="D141" s="158"/>
      <c r="E141" s="158"/>
      <c r="F141" s="158">
        <f t="shared" si="23"/>
        <v>0</v>
      </c>
      <c r="G141" s="158"/>
      <c r="H141" s="158"/>
      <c r="I141" s="158"/>
      <c r="J141" s="158"/>
      <c r="K141" s="158"/>
      <c r="L141" s="158"/>
      <c r="M141" s="158">
        <f t="shared" si="20"/>
        <v>0</v>
      </c>
      <c r="N141" s="158"/>
      <c r="O141" s="158"/>
      <c r="P141" s="158"/>
      <c r="Q141" s="158">
        <f t="shared" si="19"/>
        <v>0</v>
      </c>
      <c r="R141" s="158">
        <f t="shared" si="28"/>
        <v>0</v>
      </c>
      <c r="S141" s="158">
        <f t="shared" si="28"/>
        <v>0</v>
      </c>
      <c r="T141" s="252"/>
      <c r="U141" s="509"/>
      <c r="V141" s="282"/>
    </row>
    <row r="142" spans="1:22" ht="27">
      <c r="A142" s="251"/>
      <c r="B142" s="251" t="s">
        <v>223</v>
      </c>
      <c r="C142" s="158"/>
      <c r="D142" s="158"/>
      <c r="E142" s="158"/>
      <c r="F142" s="158">
        <f t="shared" si="23"/>
        <v>0</v>
      </c>
      <c r="G142" s="158"/>
      <c r="H142" s="158"/>
      <c r="I142" s="158"/>
      <c r="J142" s="158"/>
      <c r="K142" s="158"/>
      <c r="L142" s="158"/>
      <c r="M142" s="158">
        <f t="shared" si="20"/>
        <v>0</v>
      </c>
      <c r="N142" s="158"/>
      <c r="O142" s="158"/>
      <c r="P142" s="158"/>
      <c r="Q142" s="158">
        <f aca="true" t="shared" si="36" ref="Q142:Q149">N142-K142</f>
        <v>0</v>
      </c>
      <c r="R142" s="158">
        <f t="shared" si="28"/>
        <v>0</v>
      </c>
      <c r="S142" s="158">
        <f t="shared" si="28"/>
        <v>0</v>
      </c>
      <c r="T142" s="252"/>
      <c r="U142" s="509"/>
      <c r="V142" s="282"/>
    </row>
    <row r="143" spans="1:22" ht="27">
      <c r="A143" s="251"/>
      <c r="B143" s="251" t="s">
        <v>223</v>
      </c>
      <c r="C143" s="158"/>
      <c r="D143" s="158"/>
      <c r="E143" s="158"/>
      <c r="F143" s="158">
        <f t="shared" si="23"/>
        <v>0</v>
      </c>
      <c r="G143" s="158"/>
      <c r="H143" s="158"/>
      <c r="I143" s="158"/>
      <c r="J143" s="158"/>
      <c r="K143" s="158"/>
      <c r="L143" s="158"/>
      <c r="M143" s="158">
        <f t="shared" si="20"/>
        <v>0</v>
      </c>
      <c r="N143" s="158"/>
      <c r="O143" s="158"/>
      <c r="P143" s="158"/>
      <c r="Q143" s="158">
        <f t="shared" si="36"/>
        <v>0</v>
      </c>
      <c r="R143" s="158">
        <f aca="true" t="shared" si="37" ref="R143:S149">O143-N143</f>
        <v>0</v>
      </c>
      <c r="S143" s="158">
        <f t="shared" si="37"/>
        <v>0</v>
      </c>
      <c r="T143" s="252"/>
      <c r="U143" s="509"/>
      <c r="V143" s="282"/>
    </row>
    <row r="144" spans="1:22" ht="27">
      <c r="A144" s="251"/>
      <c r="B144" s="251" t="s">
        <v>223</v>
      </c>
      <c r="C144" s="158"/>
      <c r="D144" s="158"/>
      <c r="E144" s="158"/>
      <c r="F144" s="158">
        <f t="shared" si="23"/>
        <v>0</v>
      </c>
      <c r="G144" s="158"/>
      <c r="H144" s="158"/>
      <c r="I144" s="158"/>
      <c r="J144" s="158"/>
      <c r="K144" s="158"/>
      <c r="L144" s="158"/>
      <c r="M144" s="158">
        <f t="shared" si="20"/>
        <v>0</v>
      </c>
      <c r="N144" s="158"/>
      <c r="O144" s="158"/>
      <c r="P144" s="158"/>
      <c r="Q144" s="158">
        <f t="shared" si="36"/>
        <v>0</v>
      </c>
      <c r="R144" s="158">
        <f t="shared" si="37"/>
        <v>0</v>
      </c>
      <c r="S144" s="158">
        <f t="shared" si="37"/>
        <v>0</v>
      </c>
      <c r="T144" s="290"/>
      <c r="U144" s="509"/>
      <c r="V144" s="282"/>
    </row>
    <row r="145" spans="1:22" ht="27">
      <c r="A145" s="251"/>
      <c r="B145" s="251" t="s">
        <v>223</v>
      </c>
      <c r="C145" s="158"/>
      <c r="D145" s="158"/>
      <c r="E145" s="158"/>
      <c r="F145" s="158">
        <f t="shared" si="23"/>
        <v>0</v>
      </c>
      <c r="G145" s="158"/>
      <c r="H145" s="158"/>
      <c r="I145" s="158"/>
      <c r="J145" s="158"/>
      <c r="K145" s="158"/>
      <c r="L145" s="158"/>
      <c r="M145" s="158">
        <f t="shared" si="20"/>
        <v>0</v>
      </c>
      <c r="N145" s="158"/>
      <c r="O145" s="158"/>
      <c r="P145" s="158"/>
      <c r="Q145" s="158">
        <f t="shared" si="36"/>
        <v>0</v>
      </c>
      <c r="R145" s="158">
        <f t="shared" si="37"/>
        <v>0</v>
      </c>
      <c r="S145" s="158">
        <f t="shared" si="37"/>
        <v>0</v>
      </c>
      <c r="T145" s="252"/>
      <c r="U145" s="509"/>
      <c r="V145" s="282"/>
    </row>
    <row r="146" spans="1:22" ht="61.5" customHeight="1">
      <c r="A146" s="283" t="s">
        <v>12</v>
      </c>
      <c r="B146" s="272" t="s">
        <v>227</v>
      </c>
      <c r="C146" s="158">
        <f>+C147+C148+C149</f>
        <v>174200.4</v>
      </c>
      <c r="D146" s="158">
        <f>+D147+D148+D149</f>
        <v>47803.6</v>
      </c>
      <c r="E146" s="158">
        <f>+E147+E148+E149</f>
        <v>0</v>
      </c>
      <c r="F146" s="158">
        <f t="shared" si="23"/>
        <v>47803.6</v>
      </c>
      <c r="G146" s="158">
        <f aca="true" t="shared" si="38" ref="G146:L146">+G147+G148+G149</f>
        <v>15655.800000000001</v>
      </c>
      <c r="H146" s="158">
        <f t="shared" si="38"/>
        <v>15655.8</v>
      </c>
      <c r="I146" s="158">
        <f t="shared" si="38"/>
        <v>15655.8</v>
      </c>
      <c r="J146" s="158">
        <f t="shared" si="38"/>
        <v>167028.8</v>
      </c>
      <c r="K146" s="158">
        <f t="shared" si="38"/>
        <v>33920.5</v>
      </c>
      <c r="L146" s="158">
        <f t="shared" si="38"/>
        <v>0</v>
      </c>
      <c r="M146" s="158">
        <f t="shared" si="20"/>
        <v>33920.5</v>
      </c>
      <c r="N146" s="158">
        <f>+N147+N148+N149</f>
        <v>0</v>
      </c>
      <c r="O146" s="158">
        <f>+O147+O148+O149</f>
        <v>0</v>
      </c>
      <c r="P146" s="158">
        <f>+P147+P148+P149</f>
        <v>0</v>
      </c>
      <c r="Q146" s="158">
        <f t="shared" si="36"/>
        <v>-33920.5</v>
      </c>
      <c r="R146" s="158">
        <f t="shared" si="37"/>
        <v>0</v>
      </c>
      <c r="S146" s="158">
        <f t="shared" si="37"/>
        <v>0</v>
      </c>
      <c r="T146" s="252"/>
      <c r="U146" s="509"/>
      <c r="V146" s="282"/>
    </row>
    <row r="147" spans="1:22" ht="27">
      <c r="A147" s="251" t="s">
        <v>484</v>
      </c>
      <c r="B147" s="272" t="s">
        <v>227</v>
      </c>
      <c r="C147" s="158">
        <v>4055.6</v>
      </c>
      <c r="D147" s="158">
        <v>4055.6</v>
      </c>
      <c r="E147" s="158"/>
      <c r="F147" s="158">
        <f>D147+E147</f>
        <v>4055.6</v>
      </c>
      <c r="G147" s="158">
        <v>4055.6</v>
      </c>
      <c r="H147" s="158">
        <v>2655.8</v>
      </c>
      <c r="I147" s="158">
        <v>2655.8</v>
      </c>
      <c r="J147" s="158">
        <v>0</v>
      </c>
      <c r="K147" s="158"/>
      <c r="L147" s="158"/>
      <c r="M147" s="158">
        <f t="shared" si="20"/>
        <v>0</v>
      </c>
      <c r="N147" s="158"/>
      <c r="O147" s="158"/>
      <c r="P147" s="158"/>
      <c r="Q147" s="158">
        <f t="shared" si="36"/>
        <v>0</v>
      </c>
      <c r="R147" s="158">
        <f t="shared" si="37"/>
        <v>0</v>
      </c>
      <c r="S147" s="158">
        <f t="shared" si="37"/>
        <v>0</v>
      </c>
      <c r="T147" s="252"/>
      <c r="U147" s="509"/>
      <c r="V147" s="282"/>
    </row>
    <row r="148" spans="1:22" ht="27">
      <c r="A148" s="251" t="s">
        <v>118</v>
      </c>
      <c r="B148" s="272" t="s">
        <v>227</v>
      </c>
      <c r="C148" s="158">
        <v>170144.8</v>
      </c>
      <c r="D148" s="158">
        <v>43748</v>
      </c>
      <c r="E148" s="158"/>
      <c r="F148" s="158">
        <f t="shared" si="23"/>
        <v>43748</v>
      </c>
      <c r="G148" s="158">
        <v>11600.2</v>
      </c>
      <c r="H148" s="158">
        <v>13000</v>
      </c>
      <c r="I148" s="158">
        <v>13000</v>
      </c>
      <c r="J148" s="158">
        <v>167028.8</v>
      </c>
      <c r="K148" s="158">
        <v>33920.5</v>
      </c>
      <c r="L148" s="158"/>
      <c r="M148" s="158">
        <f t="shared" si="20"/>
        <v>33920.5</v>
      </c>
      <c r="N148" s="158">
        <v>0</v>
      </c>
      <c r="O148" s="158">
        <v>0</v>
      </c>
      <c r="P148" s="158">
        <v>0</v>
      </c>
      <c r="Q148" s="158">
        <f t="shared" si="36"/>
        <v>-33920.5</v>
      </c>
      <c r="R148" s="158">
        <f t="shared" si="37"/>
        <v>0</v>
      </c>
      <c r="S148" s="158">
        <f t="shared" si="37"/>
        <v>0</v>
      </c>
      <c r="T148" s="252"/>
      <c r="U148" s="509"/>
      <c r="V148" s="282"/>
    </row>
    <row r="149" spans="1:22" ht="27">
      <c r="A149" s="251" t="s">
        <v>119</v>
      </c>
      <c r="B149" s="289" t="s">
        <v>223</v>
      </c>
      <c r="C149" s="158"/>
      <c r="D149" s="158">
        <v>0</v>
      </c>
      <c r="E149" s="158"/>
      <c r="F149" s="158">
        <f t="shared" si="23"/>
        <v>0</v>
      </c>
      <c r="G149" s="158"/>
      <c r="H149" s="158"/>
      <c r="I149" s="158"/>
      <c r="J149" s="158"/>
      <c r="K149" s="158"/>
      <c r="L149" s="158"/>
      <c r="M149" s="158">
        <f t="shared" si="20"/>
        <v>0</v>
      </c>
      <c r="N149" s="158"/>
      <c r="O149" s="158"/>
      <c r="P149" s="158"/>
      <c r="Q149" s="158">
        <f t="shared" si="36"/>
        <v>0</v>
      </c>
      <c r="R149" s="158">
        <f t="shared" si="37"/>
        <v>0</v>
      </c>
      <c r="S149" s="158">
        <f t="shared" si="37"/>
        <v>0</v>
      </c>
      <c r="T149" s="252"/>
      <c r="U149" s="509"/>
      <c r="V149" s="282"/>
    </row>
    <row r="150" spans="1:22" ht="13.5">
      <c r="A150" s="254"/>
      <c r="B150" s="227"/>
      <c r="C150" s="159"/>
      <c r="D150" s="159"/>
      <c r="E150" s="255"/>
      <c r="F150" s="255"/>
      <c r="G150" s="159"/>
      <c r="H150" s="159"/>
      <c r="I150" s="159"/>
      <c r="J150" s="159"/>
      <c r="K150" s="159"/>
      <c r="L150" s="255"/>
      <c r="M150" s="159"/>
      <c r="N150" s="159"/>
      <c r="O150" s="255"/>
      <c r="P150" s="159"/>
      <c r="Q150" s="159"/>
      <c r="R150" s="159"/>
      <c r="S150" s="159"/>
      <c r="T150" s="274"/>
      <c r="U150" s="274"/>
      <c r="V150" s="291"/>
    </row>
    <row r="151" spans="1:21" ht="14.25">
      <c r="A151" s="256" t="s">
        <v>586</v>
      </c>
      <c r="B151" s="256"/>
      <c r="C151" s="257"/>
      <c r="D151" s="257"/>
      <c r="E151" s="257"/>
      <c r="F151" s="257"/>
      <c r="G151" s="257"/>
      <c r="H151" s="257"/>
      <c r="I151" s="257"/>
      <c r="J151" s="160"/>
      <c r="K151" s="160"/>
      <c r="L151" s="258"/>
      <c r="M151" s="160"/>
      <c r="N151" s="159"/>
      <c r="O151" s="255"/>
      <c r="P151" s="159"/>
      <c r="Q151" s="159"/>
      <c r="R151" s="159"/>
      <c r="S151" s="159"/>
      <c r="T151" s="274"/>
      <c r="U151" s="274"/>
    </row>
    <row r="152" spans="1:21" ht="14.25">
      <c r="A152" s="259" t="s">
        <v>587</v>
      </c>
      <c r="B152" s="260"/>
      <c r="C152" s="257"/>
      <c r="D152" s="257"/>
      <c r="E152" s="257"/>
      <c r="F152" s="257"/>
      <c r="G152" s="257"/>
      <c r="H152" s="257"/>
      <c r="I152" s="257"/>
      <c r="J152" s="160"/>
      <c r="K152" s="160"/>
      <c r="L152" s="258"/>
      <c r="M152" s="160"/>
      <c r="N152" s="159"/>
      <c r="O152" s="255"/>
      <c r="P152" s="159"/>
      <c r="Q152" s="159"/>
      <c r="R152" s="159"/>
      <c r="S152" s="159"/>
      <c r="T152" s="274"/>
      <c r="U152" s="274"/>
    </row>
    <row r="153" spans="1:15" s="151" customFormat="1" ht="27" customHeight="1">
      <c r="A153" s="151" t="s">
        <v>269</v>
      </c>
      <c r="B153" s="261"/>
      <c r="D153" s="261"/>
      <c r="E153" s="528"/>
      <c r="F153" s="528"/>
      <c r="G153" s="528"/>
      <c r="H153" s="528"/>
      <c r="I153" s="528"/>
      <c r="J153" s="528"/>
      <c r="K153" s="261"/>
      <c r="L153" s="262"/>
      <c r="M153" s="262"/>
      <c r="N153" s="262"/>
      <c r="O153" s="262"/>
    </row>
    <row r="154" spans="1:19" s="151" customFormat="1" ht="48.75" customHeight="1">
      <c r="A154" s="553" t="s">
        <v>270</v>
      </c>
      <c r="B154" s="554"/>
      <c r="C154" s="554"/>
      <c r="D154" s="554"/>
      <c r="E154" s="554"/>
      <c r="F154" s="554"/>
      <c r="G154" s="554"/>
      <c r="H154" s="554"/>
      <c r="I154" s="554"/>
      <c r="J154" s="554"/>
      <c r="K154" s="554"/>
      <c r="L154" s="554"/>
      <c r="M154" s="554"/>
      <c r="N154" s="554"/>
      <c r="O154" s="554"/>
      <c r="P154" s="554"/>
      <c r="Q154" s="524"/>
      <c r="R154" s="524"/>
      <c r="S154" s="524"/>
    </row>
    <row r="155" spans="1:21" ht="13.5">
      <c r="A155" s="151"/>
      <c r="B155" s="151"/>
      <c r="C155" s="151"/>
      <c r="D155" s="151"/>
      <c r="E155" s="151"/>
      <c r="F155" s="151"/>
      <c r="G155" s="151"/>
      <c r="H155" s="151"/>
      <c r="I155" s="151"/>
      <c r="J155" s="159"/>
      <c r="K155" s="159"/>
      <c r="L155" s="255"/>
      <c r="M155" s="159"/>
      <c r="N155" s="159"/>
      <c r="O155" s="255"/>
      <c r="P155" s="159"/>
      <c r="Q155" s="159"/>
      <c r="R155" s="159"/>
      <c r="S155" s="159"/>
      <c r="T155" s="274"/>
      <c r="U155" s="274"/>
    </row>
    <row r="156" spans="1:21" ht="30.75" customHeight="1">
      <c r="A156" s="155"/>
      <c r="B156" s="155"/>
      <c r="C156" s="155"/>
      <c r="D156" s="155" t="s">
        <v>147</v>
      </c>
      <c r="E156" s="227"/>
      <c r="F156" s="263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274"/>
      <c r="U156" s="274"/>
    </row>
    <row r="157" spans="1:21" ht="13.5">
      <c r="A157" s="264"/>
      <c r="B157" s="227"/>
      <c r="C157" s="227"/>
      <c r="D157" s="227" t="s">
        <v>175</v>
      </c>
      <c r="E157" s="227" t="s">
        <v>176</v>
      </c>
      <c r="F157" s="151"/>
      <c r="G157" s="155"/>
      <c r="H157" s="155"/>
      <c r="I157" s="155"/>
      <c r="J157" s="162" t="s">
        <v>148</v>
      </c>
      <c r="K157" s="155"/>
      <c r="L157" s="155"/>
      <c r="M157" s="155"/>
      <c r="N157" s="155"/>
      <c r="O157" s="155"/>
      <c r="P157" s="155"/>
      <c r="Q157" s="155"/>
      <c r="R157" s="155"/>
      <c r="S157" s="155"/>
      <c r="T157" s="274"/>
      <c r="U157" s="274"/>
    </row>
    <row r="158" spans="1:21" ht="25.5" customHeight="1">
      <c r="A158" s="164"/>
      <c r="B158" s="164"/>
      <c r="C158" s="265"/>
      <c r="D158" s="265"/>
      <c r="E158" s="523"/>
      <c r="F158" s="265"/>
      <c r="G158" s="265"/>
      <c r="H158" s="265"/>
      <c r="I158" s="265"/>
      <c r="J158" s="163"/>
      <c r="K158" s="163"/>
      <c r="L158" s="549"/>
      <c r="M158" s="549"/>
      <c r="N158" s="549"/>
      <c r="O158" s="163"/>
      <c r="P158" s="163"/>
      <c r="Q158" s="163"/>
      <c r="R158" s="163"/>
      <c r="S158" s="163"/>
      <c r="T158" s="274"/>
      <c r="U158" s="274"/>
    </row>
    <row r="159" spans="1:21" ht="12.75">
      <c r="A159" s="164"/>
      <c r="B159" s="164"/>
      <c r="C159" s="455">
        <f aca="true" t="shared" si="39" ref="C159:U159">C26-C36</f>
        <v>36772.99999999977</v>
      </c>
      <c r="D159" s="455">
        <f>D26-D36</f>
        <v>0</v>
      </c>
      <c r="E159" s="455">
        <f t="shared" si="39"/>
        <v>0</v>
      </c>
      <c r="F159" s="455">
        <f t="shared" si="39"/>
        <v>0</v>
      </c>
      <c r="G159" s="455">
        <f>G26-G36</f>
        <v>0</v>
      </c>
      <c r="H159" s="455">
        <f t="shared" si="39"/>
        <v>0</v>
      </c>
      <c r="I159" s="455">
        <f t="shared" si="39"/>
        <v>0</v>
      </c>
      <c r="J159" s="455">
        <f t="shared" si="39"/>
        <v>33920.5</v>
      </c>
      <c r="K159" s="455">
        <f t="shared" si="39"/>
        <v>0</v>
      </c>
      <c r="L159" s="455">
        <f t="shared" si="39"/>
        <v>0</v>
      </c>
      <c r="M159" s="455">
        <f t="shared" si="39"/>
        <v>0</v>
      </c>
      <c r="N159" s="455">
        <f>N26-N36</f>
        <v>0</v>
      </c>
      <c r="O159" s="455">
        <f t="shared" si="39"/>
        <v>0</v>
      </c>
      <c r="P159" s="455">
        <f t="shared" si="39"/>
        <v>0</v>
      </c>
      <c r="Q159" s="455">
        <f t="shared" si="39"/>
        <v>0</v>
      </c>
      <c r="R159" s="455">
        <f t="shared" si="39"/>
        <v>0</v>
      </c>
      <c r="S159" s="455">
        <f t="shared" si="39"/>
        <v>0</v>
      </c>
      <c r="T159" s="292">
        <f t="shared" si="39"/>
        <v>0</v>
      </c>
      <c r="U159" s="292">
        <f t="shared" si="39"/>
        <v>0</v>
      </c>
    </row>
    <row r="160" spans="1:21" s="280" customFormat="1" ht="12.75">
      <c r="A160" s="164"/>
      <c r="B160" s="164"/>
      <c r="C160" s="164"/>
      <c r="D160" s="164"/>
      <c r="E160" s="164"/>
      <c r="F160" s="164"/>
      <c r="G160" s="164"/>
      <c r="H160" s="164"/>
      <c r="I160" s="164"/>
      <c r="J160" s="168"/>
      <c r="K160" s="164"/>
      <c r="L160" s="164"/>
      <c r="M160" s="164"/>
      <c r="N160" s="164"/>
      <c r="O160" s="164"/>
      <c r="P160" s="164"/>
      <c r="Q160" s="164"/>
      <c r="R160" s="164"/>
      <c r="S160" s="164"/>
      <c r="T160" s="293"/>
      <c r="U160" s="293"/>
    </row>
    <row r="161" spans="1:21" s="280" customFormat="1" ht="12.75">
      <c r="A161" s="165"/>
      <c r="B161" s="165"/>
      <c r="C161" s="165"/>
      <c r="D161" s="165"/>
      <c r="E161" s="165"/>
      <c r="F161" s="294"/>
      <c r="G161" s="165"/>
      <c r="H161" s="165"/>
      <c r="I161" s="165"/>
      <c r="J161" s="165"/>
      <c r="K161" s="165"/>
      <c r="L161" s="294"/>
      <c r="M161" s="165"/>
      <c r="N161" s="165"/>
      <c r="O161" s="294"/>
      <c r="P161" s="165"/>
      <c r="Q161" s="165"/>
      <c r="R161" s="165"/>
      <c r="S161" s="165"/>
      <c r="T161" s="293"/>
      <c r="U161" s="293"/>
    </row>
    <row r="162" spans="1:21" s="280" customFormat="1" ht="12.75">
      <c r="A162" s="164"/>
      <c r="B162" s="164"/>
      <c r="C162" s="166"/>
      <c r="D162" s="166"/>
      <c r="E162" s="295"/>
      <c r="F162" s="295"/>
      <c r="G162" s="166"/>
      <c r="H162" s="166"/>
      <c r="I162" s="166"/>
      <c r="J162" s="166"/>
      <c r="K162" s="166"/>
      <c r="L162" s="295"/>
      <c r="M162" s="166"/>
      <c r="N162" s="166"/>
      <c r="O162" s="295"/>
      <c r="P162" s="166"/>
      <c r="Q162" s="166"/>
      <c r="R162" s="166"/>
      <c r="S162" s="166"/>
      <c r="T162" s="293"/>
      <c r="U162" s="293"/>
    </row>
    <row r="163" spans="1:21" s="280" customFormat="1" ht="12.75">
      <c r="A163" s="296"/>
      <c r="B163" s="164"/>
      <c r="C163" s="166"/>
      <c r="D163" s="166"/>
      <c r="E163" s="295"/>
      <c r="F163" s="295"/>
      <c r="G163" s="166"/>
      <c r="H163" s="166"/>
      <c r="I163" s="166"/>
      <c r="J163" s="166"/>
      <c r="K163" s="166"/>
      <c r="L163" s="295"/>
      <c r="M163" s="166"/>
      <c r="N163" s="166"/>
      <c r="O163" s="295"/>
      <c r="P163" s="166"/>
      <c r="Q163" s="166"/>
      <c r="R163" s="166"/>
      <c r="S163" s="166"/>
      <c r="T163" s="293"/>
      <c r="U163" s="293"/>
    </row>
    <row r="164" spans="1:21" s="280" customFormat="1" ht="12.75">
      <c r="A164" s="296"/>
      <c r="B164" s="164"/>
      <c r="C164" s="166"/>
      <c r="D164" s="166"/>
      <c r="E164" s="295"/>
      <c r="F164" s="295"/>
      <c r="G164" s="166"/>
      <c r="H164" s="166"/>
      <c r="I164" s="166"/>
      <c r="J164" s="166"/>
      <c r="K164" s="166"/>
      <c r="L164" s="295"/>
      <c r="M164" s="166"/>
      <c r="N164" s="166"/>
      <c r="O164" s="295"/>
      <c r="P164" s="166"/>
      <c r="Q164" s="166"/>
      <c r="R164" s="166"/>
      <c r="S164" s="166"/>
      <c r="T164" s="293"/>
      <c r="U164" s="293"/>
    </row>
    <row r="165" spans="1:21" s="280" customFormat="1" ht="12.75">
      <c r="A165" s="297"/>
      <c r="B165" s="164"/>
      <c r="C165" s="166"/>
      <c r="D165" s="166"/>
      <c r="E165" s="295"/>
      <c r="F165" s="295"/>
      <c r="G165" s="166"/>
      <c r="H165" s="166"/>
      <c r="I165" s="166"/>
      <c r="J165" s="166"/>
      <c r="K165" s="166"/>
      <c r="L165" s="295"/>
      <c r="M165" s="166"/>
      <c r="N165" s="166"/>
      <c r="O165" s="295"/>
      <c r="P165" s="166"/>
      <c r="Q165" s="166"/>
      <c r="R165" s="166"/>
      <c r="S165" s="166"/>
      <c r="T165" s="293"/>
      <c r="U165" s="293"/>
    </row>
    <row r="166" spans="1:21" s="280" customFormat="1" ht="24.75" customHeight="1">
      <c r="A166" s="522"/>
      <c r="B166" s="164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293"/>
      <c r="U166" s="293"/>
    </row>
    <row r="167" spans="1:21" s="280" customFormat="1" ht="24.75" customHeight="1">
      <c r="A167" s="164"/>
      <c r="B167" s="164"/>
      <c r="C167" s="168"/>
      <c r="D167" s="168"/>
      <c r="E167" s="167"/>
      <c r="F167" s="167"/>
      <c r="G167" s="164"/>
      <c r="H167" s="164"/>
      <c r="I167" s="164"/>
      <c r="J167" s="164"/>
      <c r="K167" s="164"/>
      <c r="L167" s="167"/>
      <c r="M167" s="164"/>
      <c r="N167" s="164"/>
      <c r="O167" s="167"/>
      <c r="P167" s="164"/>
      <c r="Q167" s="164"/>
      <c r="R167" s="164"/>
      <c r="S167" s="164"/>
      <c r="T167" s="293"/>
      <c r="U167" s="293"/>
    </row>
    <row r="168" spans="1:21" s="280" customFormat="1" ht="24.75" customHeight="1">
      <c r="A168" s="164"/>
      <c r="B168" s="164"/>
      <c r="C168" s="168"/>
      <c r="D168" s="168"/>
      <c r="E168" s="167"/>
      <c r="F168" s="167"/>
      <c r="G168" s="168"/>
      <c r="H168" s="168"/>
      <c r="I168" s="168"/>
      <c r="J168" s="168"/>
      <c r="K168" s="168"/>
      <c r="L168" s="167"/>
      <c r="M168" s="168"/>
      <c r="N168" s="168"/>
      <c r="O168" s="167"/>
      <c r="P168" s="168"/>
      <c r="Q168" s="168"/>
      <c r="R168" s="168"/>
      <c r="S168" s="168"/>
      <c r="T168" s="293"/>
      <c r="U168" s="293"/>
    </row>
    <row r="169" spans="1:21" s="280" customFormat="1" ht="12.75">
      <c r="A169" s="164"/>
      <c r="B169" s="164"/>
      <c r="C169" s="169"/>
      <c r="D169" s="169"/>
      <c r="E169" s="295"/>
      <c r="F169" s="295"/>
      <c r="G169" s="169"/>
      <c r="H169" s="169"/>
      <c r="I169" s="169"/>
      <c r="J169" s="169"/>
      <c r="K169" s="169"/>
      <c r="L169" s="295"/>
      <c r="M169" s="169"/>
      <c r="N169" s="169"/>
      <c r="O169" s="295"/>
      <c r="P169" s="169"/>
      <c r="Q169" s="169"/>
      <c r="R169" s="169"/>
      <c r="S169" s="169"/>
      <c r="T169" s="293"/>
      <c r="U169" s="293"/>
    </row>
    <row r="170" spans="1:21" s="280" customFormat="1" ht="12.75">
      <c r="A170" s="164"/>
      <c r="B170" s="164"/>
      <c r="C170" s="169"/>
      <c r="D170" s="169"/>
      <c r="E170" s="295"/>
      <c r="F170" s="295"/>
      <c r="G170" s="169"/>
      <c r="H170" s="169"/>
      <c r="I170" s="169"/>
      <c r="J170" s="169"/>
      <c r="K170" s="169"/>
      <c r="L170" s="295"/>
      <c r="M170" s="169"/>
      <c r="N170" s="169"/>
      <c r="O170" s="295"/>
      <c r="P170" s="169"/>
      <c r="Q170" s="169"/>
      <c r="R170" s="169"/>
      <c r="S170" s="169"/>
      <c r="T170" s="293"/>
      <c r="U170" s="293"/>
    </row>
    <row r="171" spans="1:21" s="280" customFormat="1" ht="12.75">
      <c r="A171" s="164"/>
      <c r="B171" s="164"/>
      <c r="C171" s="170"/>
      <c r="D171" s="170"/>
      <c r="E171" s="167"/>
      <c r="F171" s="167"/>
      <c r="G171" s="170"/>
      <c r="H171" s="170"/>
      <c r="I171" s="170"/>
      <c r="J171" s="170"/>
      <c r="K171" s="170"/>
      <c r="L171" s="167"/>
      <c r="M171" s="170"/>
      <c r="N171" s="170"/>
      <c r="O171" s="167"/>
      <c r="P171" s="170"/>
      <c r="Q171" s="170"/>
      <c r="R171" s="170"/>
      <c r="S171" s="170"/>
      <c r="T171" s="293"/>
      <c r="U171" s="293"/>
    </row>
    <row r="172" spans="1:21" s="280" customFormat="1" ht="12.75">
      <c r="A172" s="164"/>
      <c r="B172" s="164"/>
      <c r="C172" s="168"/>
      <c r="D172" s="168"/>
      <c r="E172" s="167"/>
      <c r="F172" s="167"/>
      <c r="G172" s="168"/>
      <c r="H172" s="168"/>
      <c r="I172" s="168"/>
      <c r="J172" s="168"/>
      <c r="K172" s="168"/>
      <c r="L172" s="167"/>
      <c r="M172" s="168"/>
      <c r="N172" s="168"/>
      <c r="O172" s="167"/>
      <c r="P172" s="168"/>
      <c r="Q172" s="168"/>
      <c r="R172" s="168"/>
      <c r="S172" s="168"/>
      <c r="T172" s="293"/>
      <c r="U172" s="293"/>
    </row>
    <row r="173" spans="1:21" s="280" customFormat="1" ht="25.5" customHeight="1">
      <c r="A173" s="164"/>
      <c r="B173" s="164"/>
      <c r="C173" s="168"/>
      <c r="D173" s="168"/>
      <c r="E173" s="167"/>
      <c r="F173" s="167"/>
      <c r="G173" s="168"/>
      <c r="H173" s="168"/>
      <c r="I173" s="168"/>
      <c r="J173" s="168"/>
      <c r="K173" s="168"/>
      <c r="L173" s="167"/>
      <c r="M173" s="168"/>
      <c r="N173" s="168"/>
      <c r="O173" s="167"/>
      <c r="P173" s="168"/>
      <c r="Q173" s="168"/>
      <c r="R173" s="168"/>
      <c r="S173" s="168"/>
      <c r="T173" s="293"/>
      <c r="U173" s="293"/>
    </row>
    <row r="174" spans="1:21" s="280" customFormat="1" ht="30.75" customHeight="1">
      <c r="A174" s="164"/>
      <c r="B174" s="164"/>
      <c r="C174" s="168"/>
      <c r="D174" s="168"/>
      <c r="E174" s="167"/>
      <c r="F174" s="167"/>
      <c r="G174" s="168"/>
      <c r="H174" s="168"/>
      <c r="I174" s="168"/>
      <c r="J174" s="168"/>
      <c r="K174" s="168"/>
      <c r="L174" s="167"/>
      <c r="M174" s="168"/>
      <c r="N174" s="168"/>
      <c r="O174" s="167"/>
      <c r="P174" s="168"/>
      <c r="Q174" s="168"/>
      <c r="R174" s="168"/>
      <c r="S174" s="168"/>
      <c r="T174" s="293"/>
      <c r="U174" s="293"/>
    </row>
    <row r="175" spans="1:21" s="280" customFormat="1" ht="24.75" customHeight="1">
      <c r="A175" s="164"/>
      <c r="B175" s="164"/>
      <c r="C175" s="168"/>
      <c r="D175" s="168"/>
      <c r="E175" s="167"/>
      <c r="F175" s="167"/>
      <c r="G175" s="168"/>
      <c r="H175" s="168"/>
      <c r="I175" s="168"/>
      <c r="J175" s="168"/>
      <c r="K175" s="168"/>
      <c r="L175" s="167"/>
      <c r="M175" s="168"/>
      <c r="N175" s="168"/>
      <c r="O175" s="167"/>
      <c r="P175" s="168"/>
      <c r="Q175" s="168"/>
      <c r="R175" s="168"/>
      <c r="S175" s="168"/>
      <c r="T175" s="293"/>
      <c r="U175" s="293"/>
    </row>
    <row r="176" spans="1:21" s="280" customFormat="1" ht="12.75">
      <c r="A176" s="298"/>
      <c r="B176" s="165"/>
      <c r="C176" s="168"/>
      <c r="D176" s="168"/>
      <c r="E176" s="167"/>
      <c r="F176" s="167"/>
      <c r="G176" s="168"/>
      <c r="H176" s="168"/>
      <c r="I176" s="168"/>
      <c r="J176" s="168"/>
      <c r="K176" s="168"/>
      <c r="L176" s="167"/>
      <c r="M176" s="168"/>
      <c r="N176" s="168"/>
      <c r="O176" s="167"/>
      <c r="P176" s="168"/>
      <c r="Q176" s="168"/>
      <c r="R176" s="168"/>
      <c r="S176" s="168"/>
      <c r="T176" s="293"/>
      <c r="U176" s="293"/>
    </row>
    <row r="177" spans="1:21" s="280" customFormat="1" ht="24" customHeight="1">
      <c r="A177" s="294"/>
      <c r="B177" s="164"/>
      <c r="C177" s="168"/>
      <c r="D177" s="168"/>
      <c r="E177" s="167"/>
      <c r="F177" s="167"/>
      <c r="G177" s="168"/>
      <c r="H177" s="168"/>
      <c r="I177" s="168"/>
      <c r="J177" s="168"/>
      <c r="K177" s="168"/>
      <c r="L177" s="167"/>
      <c r="M177" s="168"/>
      <c r="N177" s="168"/>
      <c r="O177" s="167"/>
      <c r="P177" s="168"/>
      <c r="Q177" s="168"/>
      <c r="R177" s="168"/>
      <c r="S177" s="168"/>
      <c r="T177" s="293"/>
      <c r="U177" s="293"/>
    </row>
    <row r="178" spans="1:21" s="280" customFormat="1" ht="12.75">
      <c r="A178" s="299"/>
      <c r="B178" s="164"/>
      <c r="C178" s="171"/>
      <c r="D178" s="171"/>
      <c r="E178" s="167"/>
      <c r="F178" s="167"/>
      <c r="G178" s="171"/>
      <c r="H178" s="171"/>
      <c r="I178" s="171"/>
      <c r="J178" s="171"/>
      <c r="K178" s="171"/>
      <c r="L178" s="167"/>
      <c r="M178" s="171"/>
      <c r="N178" s="171"/>
      <c r="O178" s="167"/>
      <c r="P178" s="171"/>
      <c r="Q178" s="171"/>
      <c r="R178" s="171"/>
      <c r="S178" s="171"/>
      <c r="T178" s="293"/>
      <c r="U178" s="293"/>
    </row>
    <row r="179" spans="1:21" s="280" customFormat="1" ht="12.75">
      <c r="A179" s="296"/>
      <c r="B179" s="164"/>
      <c r="C179" s="171"/>
      <c r="D179" s="171"/>
      <c r="E179" s="167"/>
      <c r="F179" s="167"/>
      <c r="G179" s="171"/>
      <c r="H179" s="171"/>
      <c r="I179" s="171"/>
      <c r="J179" s="171"/>
      <c r="K179" s="171"/>
      <c r="L179" s="167"/>
      <c r="M179" s="171"/>
      <c r="N179" s="171"/>
      <c r="O179" s="167"/>
      <c r="P179" s="171"/>
      <c r="Q179" s="171"/>
      <c r="R179" s="171"/>
      <c r="S179" s="171"/>
      <c r="T179" s="293"/>
      <c r="U179" s="293"/>
    </row>
    <row r="180" spans="1:21" s="280" customFormat="1" ht="12.75">
      <c r="A180" s="296"/>
      <c r="B180" s="164"/>
      <c r="C180" s="171"/>
      <c r="D180" s="171"/>
      <c r="E180" s="167"/>
      <c r="F180" s="167"/>
      <c r="G180" s="171"/>
      <c r="H180" s="171"/>
      <c r="I180" s="171"/>
      <c r="J180" s="171"/>
      <c r="K180" s="171"/>
      <c r="L180" s="167"/>
      <c r="M180" s="171"/>
      <c r="N180" s="171"/>
      <c r="O180" s="167"/>
      <c r="P180" s="171"/>
      <c r="Q180" s="171"/>
      <c r="R180" s="171"/>
      <c r="S180" s="171"/>
      <c r="T180" s="293"/>
      <c r="U180" s="293"/>
    </row>
    <row r="181" spans="1:21" s="280" customFormat="1" ht="12.75">
      <c r="A181" s="297"/>
      <c r="B181" s="164"/>
      <c r="C181" s="171"/>
      <c r="D181" s="171"/>
      <c r="E181" s="167"/>
      <c r="F181" s="167"/>
      <c r="G181" s="171"/>
      <c r="H181" s="171"/>
      <c r="I181" s="171"/>
      <c r="J181" s="171"/>
      <c r="K181" s="171"/>
      <c r="L181" s="167"/>
      <c r="M181" s="171"/>
      <c r="N181" s="171"/>
      <c r="O181" s="167"/>
      <c r="P181" s="171"/>
      <c r="Q181" s="171"/>
      <c r="R181" s="171"/>
      <c r="S181" s="171"/>
      <c r="T181" s="293"/>
      <c r="U181" s="293"/>
    </row>
    <row r="182" spans="1:21" ht="25.5" customHeight="1">
      <c r="A182" s="297"/>
      <c r="B182" s="164"/>
      <c r="C182" s="171"/>
      <c r="D182" s="171"/>
      <c r="E182" s="167"/>
      <c r="F182" s="167"/>
      <c r="G182" s="171"/>
      <c r="H182" s="171"/>
      <c r="I182" s="171"/>
      <c r="J182" s="171"/>
      <c r="K182" s="171"/>
      <c r="L182" s="167"/>
      <c r="M182" s="171"/>
      <c r="N182" s="171"/>
      <c r="O182" s="167"/>
      <c r="P182" s="171"/>
      <c r="Q182" s="171"/>
      <c r="R182" s="171"/>
      <c r="S182" s="171"/>
      <c r="T182" s="274"/>
      <c r="U182" s="274"/>
    </row>
    <row r="183" spans="1:21" ht="12.75">
      <c r="A183" s="297"/>
      <c r="B183" s="164"/>
      <c r="C183" s="171"/>
      <c r="D183" s="171"/>
      <c r="E183" s="167"/>
      <c r="F183" s="167"/>
      <c r="G183" s="171"/>
      <c r="H183" s="171"/>
      <c r="I183" s="171"/>
      <c r="J183" s="171"/>
      <c r="K183" s="171"/>
      <c r="L183" s="167"/>
      <c r="M183" s="171"/>
      <c r="N183" s="171"/>
      <c r="O183" s="167"/>
      <c r="P183" s="171"/>
      <c r="Q183" s="171"/>
      <c r="R183" s="171"/>
      <c r="S183" s="171"/>
      <c r="T183" s="274"/>
      <c r="U183" s="274"/>
    </row>
    <row r="184" spans="1:21" ht="27" customHeight="1">
      <c r="A184" s="296"/>
      <c r="B184" s="165"/>
      <c r="C184" s="172"/>
      <c r="D184" s="172"/>
      <c r="E184" s="167"/>
      <c r="F184" s="167"/>
      <c r="G184" s="172"/>
      <c r="H184" s="172"/>
      <c r="I184" s="172"/>
      <c r="J184" s="172"/>
      <c r="K184" s="172"/>
      <c r="L184" s="167"/>
      <c r="M184" s="172"/>
      <c r="N184" s="172"/>
      <c r="O184" s="167"/>
      <c r="P184" s="172"/>
      <c r="Q184" s="172"/>
      <c r="R184" s="172"/>
      <c r="S184" s="172"/>
      <c r="T184" s="274"/>
      <c r="U184" s="274"/>
    </row>
    <row r="185" spans="1:21" ht="12.75">
      <c r="A185" s="297"/>
      <c r="B185" s="165"/>
      <c r="C185" s="172"/>
      <c r="D185" s="172"/>
      <c r="E185" s="167"/>
      <c r="F185" s="167"/>
      <c r="G185" s="172"/>
      <c r="H185" s="172"/>
      <c r="I185" s="172"/>
      <c r="J185" s="172"/>
      <c r="K185" s="172"/>
      <c r="L185" s="167"/>
      <c r="M185" s="172"/>
      <c r="N185" s="172"/>
      <c r="O185" s="167"/>
      <c r="P185" s="172"/>
      <c r="Q185" s="172"/>
      <c r="R185" s="172"/>
      <c r="S185" s="172"/>
      <c r="T185" s="274"/>
      <c r="U185" s="274"/>
    </row>
    <row r="186" spans="1:21" ht="12.75">
      <c r="A186" s="297"/>
      <c r="B186" s="165"/>
      <c r="C186" s="172"/>
      <c r="D186" s="172"/>
      <c r="E186" s="167"/>
      <c r="F186" s="167"/>
      <c r="G186" s="172"/>
      <c r="H186" s="172"/>
      <c r="I186" s="172"/>
      <c r="J186" s="172"/>
      <c r="K186" s="172"/>
      <c r="L186" s="167"/>
      <c r="M186" s="172"/>
      <c r="N186" s="172"/>
      <c r="O186" s="167"/>
      <c r="P186" s="172"/>
      <c r="Q186" s="172"/>
      <c r="R186" s="172"/>
      <c r="S186" s="172"/>
      <c r="T186" s="274"/>
      <c r="U186" s="274"/>
    </row>
    <row r="187" spans="1:21" ht="39" customHeight="1">
      <c r="A187" s="297"/>
      <c r="B187" s="165"/>
      <c r="C187" s="172"/>
      <c r="D187" s="172"/>
      <c r="E187" s="167"/>
      <c r="F187" s="167"/>
      <c r="G187" s="172"/>
      <c r="H187" s="172"/>
      <c r="I187" s="172"/>
      <c r="J187" s="172"/>
      <c r="K187" s="172"/>
      <c r="L187" s="167"/>
      <c r="M187" s="172"/>
      <c r="N187" s="172"/>
      <c r="O187" s="167"/>
      <c r="P187" s="172"/>
      <c r="Q187" s="172"/>
      <c r="R187" s="172"/>
      <c r="S187" s="172"/>
      <c r="T187" s="274"/>
      <c r="U187" s="274"/>
    </row>
    <row r="188" spans="1:21" ht="12.75">
      <c r="A188" s="299"/>
      <c r="B188" s="165"/>
      <c r="C188" s="171"/>
      <c r="D188" s="171"/>
      <c r="E188" s="167"/>
      <c r="F188" s="167"/>
      <c r="G188" s="171"/>
      <c r="H188" s="171"/>
      <c r="I188" s="171"/>
      <c r="J188" s="171"/>
      <c r="K188" s="171"/>
      <c r="L188" s="167"/>
      <c r="M188" s="171"/>
      <c r="N188" s="171"/>
      <c r="O188" s="167"/>
      <c r="P188" s="171"/>
      <c r="Q188" s="171"/>
      <c r="R188" s="171"/>
      <c r="S188" s="171"/>
      <c r="T188" s="274"/>
      <c r="U188" s="274"/>
    </row>
    <row r="189" spans="1:21" ht="12.75">
      <c r="A189" s="296"/>
      <c r="B189" s="165"/>
      <c r="C189" s="171"/>
      <c r="D189" s="171"/>
      <c r="E189" s="167"/>
      <c r="F189" s="167"/>
      <c r="G189" s="171"/>
      <c r="H189" s="171"/>
      <c r="I189" s="171"/>
      <c r="J189" s="171"/>
      <c r="K189" s="171"/>
      <c r="L189" s="167"/>
      <c r="M189" s="171"/>
      <c r="N189" s="171"/>
      <c r="O189" s="167"/>
      <c r="P189" s="171"/>
      <c r="Q189" s="171"/>
      <c r="R189" s="171"/>
      <c r="S189" s="171"/>
      <c r="T189" s="274"/>
      <c r="U189" s="274"/>
    </row>
    <row r="190" spans="1:21" ht="12.75">
      <c r="A190" s="296"/>
      <c r="B190" s="165"/>
      <c r="C190" s="171"/>
      <c r="D190" s="171"/>
      <c r="E190" s="167"/>
      <c r="F190" s="167"/>
      <c r="G190" s="171"/>
      <c r="H190" s="171"/>
      <c r="I190" s="171"/>
      <c r="J190" s="171"/>
      <c r="K190" s="171"/>
      <c r="L190" s="167"/>
      <c r="M190" s="171"/>
      <c r="N190" s="171"/>
      <c r="O190" s="167"/>
      <c r="P190" s="171"/>
      <c r="Q190" s="171"/>
      <c r="R190" s="171"/>
      <c r="S190" s="171"/>
      <c r="T190" s="274"/>
      <c r="U190" s="274"/>
    </row>
    <row r="191" spans="1:21" ht="12.75">
      <c r="A191" s="297"/>
      <c r="B191" s="165"/>
      <c r="C191" s="171"/>
      <c r="D191" s="171"/>
      <c r="E191" s="167"/>
      <c r="F191" s="167"/>
      <c r="G191" s="171"/>
      <c r="H191" s="171"/>
      <c r="I191" s="171"/>
      <c r="J191" s="171"/>
      <c r="K191" s="171"/>
      <c r="L191" s="167"/>
      <c r="M191" s="171"/>
      <c r="N191" s="171"/>
      <c r="O191" s="167"/>
      <c r="P191" s="171"/>
      <c r="Q191" s="171"/>
      <c r="R191" s="171"/>
      <c r="S191" s="171"/>
      <c r="T191" s="274"/>
      <c r="U191" s="274"/>
    </row>
    <row r="192" spans="1:21" ht="12.75">
      <c r="A192" s="296"/>
      <c r="B192" s="165"/>
      <c r="C192" s="171"/>
      <c r="D192" s="171"/>
      <c r="E192" s="167"/>
      <c r="F192" s="167"/>
      <c r="G192" s="171"/>
      <c r="H192" s="171"/>
      <c r="I192" s="171"/>
      <c r="J192" s="171"/>
      <c r="K192" s="171"/>
      <c r="L192" s="167"/>
      <c r="M192" s="171"/>
      <c r="N192" s="171"/>
      <c r="O192" s="167"/>
      <c r="P192" s="171"/>
      <c r="Q192" s="171"/>
      <c r="R192" s="171"/>
      <c r="S192" s="171"/>
      <c r="T192" s="274"/>
      <c r="U192" s="274"/>
    </row>
    <row r="193" spans="1:21" ht="27.75" customHeight="1">
      <c r="A193" s="300"/>
      <c r="B193" s="165"/>
      <c r="C193" s="171"/>
      <c r="D193" s="171"/>
      <c r="E193" s="167"/>
      <c r="F193" s="167"/>
      <c r="G193" s="171"/>
      <c r="H193" s="171"/>
      <c r="I193" s="171"/>
      <c r="J193" s="171"/>
      <c r="K193" s="171"/>
      <c r="L193" s="167"/>
      <c r="M193" s="171"/>
      <c r="N193" s="171"/>
      <c r="O193" s="167"/>
      <c r="P193" s="171"/>
      <c r="Q193" s="171"/>
      <c r="R193" s="171"/>
      <c r="S193" s="171"/>
      <c r="T193" s="274"/>
      <c r="U193" s="274"/>
    </row>
    <row r="194" spans="1:21" ht="12.75">
      <c r="A194" s="296"/>
      <c r="B194" s="165"/>
      <c r="C194" s="171"/>
      <c r="D194" s="171"/>
      <c r="E194" s="167"/>
      <c r="F194" s="167"/>
      <c r="G194" s="171"/>
      <c r="H194" s="171"/>
      <c r="I194" s="171"/>
      <c r="J194" s="171"/>
      <c r="K194" s="171"/>
      <c r="L194" s="167"/>
      <c r="M194" s="171"/>
      <c r="N194" s="171"/>
      <c r="O194" s="167"/>
      <c r="P194" s="171"/>
      <c r="Q194" s="171"/>
      <c r="R194" s="171"/>
      <c r="S194" s="171"/>
      <c r="T194" s="274"/>
      <c r="U194" s="274"/>
    </row>
    <row r="195" spans="1:21" ht="12.75">
      <c r="A195" s="296"/>
      <c r="B195" s="165"/>
      <c r="C195" s="171"/>
      <c r="D195" s="171"/>
      <c r="E195" s="167"/>
      <c r="F195" s="167"/>
      <c r="G195" s="171"/>
      <c r="H195" s="171"/>
      <c r="I195" s="171"/>
      <c r="J195" s="171"/>
      <c r="K195" s="171"/>
      <c r="L195" s="167"/>
      <c r="M195" s="171"/>
      <c r="N195" s="171"/>
      <c r="O195" s="167"/>
      <c r="P195" s="171"/>
      <c r="Q195" s="171"/>
      <c r="R195" s="171"/>
      <c r="S195" s="171"/>
      <c r="T195" s="274"/>
      <c r="U195" s="274"/>
    </row>
    <row r="196" spans="1:21" ht="12.75">
      <c r="A196" s="296"/>
      <c r="B196" s="165"/>
      <c r="C196" s="171"/>
      <c r="D196" s="171"/>
      <c r="E196" s="167"/>
      <c r="F196" s="167"/>
      <c r="G196" s="171"/>
      <c r="H196" s="171"/>
      <c r="I196" s="171"/>
      <c r="J196" s="171"/>
      <c r="K196" s="171"/>
      <c r="L196" s="167"/>
      <c r="M196" s="171"/>
      <c r="N196" s="171"/>
      <c r="O196" s="167"/>
      <c r="P196" s="171"/>
      <c r="Q196" s="171"/>
      <c r="R196" s="171"/>
      <c r="S196" s="171"/>
      <c r="T196" s="274"/>
      <c r="U196" s="274"/>
    </row>
    <row r="197" spans="1:21" ht="12.75">
      <c r="A197" s="297"/>
      <c r="B197" s="165"/>
      <c r="C197" s="171"/>
      <c r="D197" s="171"/>
      <c r="E197" s="167"/>
      <c r="F197" s="167"/>
      <c r="G197" s="171"/>
      <c r="H197" s="171"/>
      <c r="I197" s="171"/>
      <c r="J197" s="171"/>
      <c r="K197" s="171"/>
      <c r="L197" s="167"/>
      <c r="M197" s="171"/>
      <c r="N197" s="171"/>
      <c r="O197" s="167"/>
      <c r="P197" s="171"/>
      <c r="Q197" s="171"/>
      <c r="R197" s="171"/>
      <c r="S197" s="171"/>
      <c r="T197" s="274"/>
      <c r="U197" s="274"/>
    </row>
    <row r="198" spans="1:21" ht="12.75">
      <c r="A198" s="297"/>
      <c r="B198" s="165"/>
      <c r="C198" s="171"/>
      <c r="D198" s="171"/>
      <c r="E198" s="167"/>
      <c r="F198" s="167"/>
      <c r="G198" s="171"/>
      <c r="H198" s="171"/>
      <c r="I198" s="171"/>
      <c r="J198" s="171"/>
      <c r="K198" s="171"/>
      <c r="L198" s="167"/>
      <c r="M198" s="171"/>
      <c r="N198" s="171"/>
      <c r="O198" s="167"/>
      <c r="P198" s="171"/>
      <c r="Q198" s="171"/>
      <c r="R198" s="171"/>
      <c r="S198" s="171"/>
      <c r="T198" s="274"/>
      <c r="U198" s="274"/>
    </row>
    <row r="199" spans="1:21" ht="12.75">
      <c r="A199" s="296"/>
      <c r="B199" s="165"/>
      <c r="C199" s="171"/>
      <c r="D199" s="171"/>
      <c r="E199" s="167"/>
      <c r="F199" s="167"/>
      <c r="G199" s="171"/>
      <c r="H199" s="171"/>
      <c r="I199" s="171"/>
      <c r="J199" s="171"/>
      <c r="K199" s="171"/>
      <c r="L199" s="167"/>
      <c r="M199" s="171"/>
      <c r="N199" s="171"/>
      <c r="O199" s="167"/>
      <c r="P199" s="171"/>
      <c r="Q199" s="171"/>
      <c r="R199" s="171"/>
      <c r="S199" s="171"/>
      <c r="T199" s="274"/>
      <c r="U199" s="274"/>
    </row>
    <row r="200" spans="1:21" ht="12.75">
      <c r="A200" s="297"/>
      <c r="B200" s="165"/>
      <c r="C200" s="171"/>
      <c r="D200" s="171"/>
      <c r="E200" s="167"/>
      <c r="F200" s="167"/>
      <c r="G200" s="171"/>
      <c r="H200" s="171"/>
      <c r="I200" s="171"/>
      <c r="J200" s="171"/>
      <c r="K200" s="171"/>
      <c r="L200" s="167"/>
      <c r="M200" s="171"/>
      <c r="N200" s="171"/>
      <c r="O200" s="167"/>
      <c r="P200" s="171"/>
      <c r="Q200" s="171"/>
      <c r="R200" s="171"/>
      <c r="S200" s="171"/>
      <c r="T200" s="274"/>
      <c r="U200" s="274"/>
    </row>
    <row r="201" spans="1:21" ht="12.75">
      <c r="A201" s="297"/>
      <c r="B201" s="165"/>
      <c r="C201" s="171"/>
      <c r="D201" s="171"/>
      <c r="E201" s="167"/>
      <c r="F201" s="167"/>
      <c r="G201" s="171"/>
      <c r="H201" s="171"/>
      <c r="I201" s="171"/>
      <c r="J201" s="171"/>
      <c r="K201" s="171"/>
      <c r="L201" s="167"/>
      <c r="M201" s="171"/>
      <c r="N201" s="171"/>
      <c r="O201" s="167"/>
      <c r="P201" s="171"/>
      <c r="Q201" s="171"/>
      <c r="R201" s="171"/>
      <c r="S201" s="171"/>
      <c r="T201" s="274"/>
      <c r="U201" s="274"/>
    </row>
    <row r="202" spans="1:23" ht="12.75">
      <c r="A202" s="296"/>
      <c r="B202" s="294"/>
      <c r="C202" s="173"/>
      <c r="D202" s="173"/>
      <c r="E202" s="295"/>
      <c r="F202" s="295"/>
      <c r="G202" s="173"/>
      <c r="H202" s="173"/>
      <c r="I202" s="173"/>
      <c r="J202" s="171"/>
      <c r="K202" s="171"/>
      <c r="L202" s="167"/>
      <c r="M202" s="171"/>
      <c r="N202" s="171"/>
      <c r="O202" s="167"/>
      <c r="P202" s="171"/>
      <c r="Q202" s="171"/>
      <c r="R202" s="171"/>
      <c r="S202" s="171"/>
      <c r="T202" s="274"/>
      <c r="U202" s="274"/>
      <c r="V202" s="274"/>
      <c r="W202" s="274"/>
    </row>
    <row r="203" spans="1:23" ht="12.75">
      <c r="A203" s="297"/>
      <c r="B203" s="294"/>
      <c r="C203" s="173"/>
      <c r="D203" s="173"/>
      <c r="E203" s="295"/>
      <c r="F203" s="295"/>
      <c r="G203" s="173"/>
      <c r="H203" s="173"/>
      <c r="I203" s="173"/>
      <c r="J203" s="171"/>
      <c r="K203" s="171"/>
      <c r="L203" s="167"/>
      <c r="M203" s="171"/>
      <c r="N203" s="171"/>
      <c r="O203" s="167"/>
      <c r="P203" s="171"/>
      <c r="Q203" s="171"/>
      <c r="R203" s="171"/>
      <c r="S203" s="171"/>
      <c r="T203" s="274"/>
      <c r="U203" s="274"/>
      <c r="V203" s="274"/>
      <c r="W203" s="274"/>
    </row>
    <row r="204" spans="1:23" ht="12.75">
      <c r="A204" s="300"/>
      <c r="B204" s="165"/>
      <c r="C204" s="171"/>
      <c r="D204" s="171"/>
      <c r="E204" s="167"/>
      <c r="F204" s="167"/>
      <c r="G204" s="171"/>
      <c r="H204" s="171"/>
      <c r="I204" s="171"/>
      <c r="J204" s="171"/>
      <c r="K204" s="171"/>
      <c r="L204" s="167"/>
      <c r="M204" s="171"/>
      <c r="N204" s="171"/>
      <c r="O204" s="167"/>
      <c r="P204" s="171"/>
      <c r="Q204" s="171"/>
      <c r="R204" s="171"/>
      <c r="S204" s="171"/>
      <c r="T204" s="274"/>
      <c r="U204" s="274"/>
      <c r="V204" s="274"/>
      <c r="W204" s="274"/>
    </row>
    <row r="205" spans="1:23" ht="12.75">
      <c r="A205" s="299"/>
      <c r="B205" s="294"/>
      <c r="C205" s="173"/>
      <c r="D205" s="173"/>
      <c r="E205" s="295"/>
      <c r="F205" s="295"/>
      <c r="G205" s="173"/>
      <c r="H205" s="173"/>
      <c r="I205" s="173"/>
      <c r="J205" s="173"/>
      <c r="K205" s="173"/>
      <c r="L205" s="295"/>
      <c r="M205" s="173"/>
      <c r="N205" s="173"/>
      <c r="O205" s="295"/>
      <c r="P205" s="173"/>
      <c r="Q205" s="173"/>
      <c r="R205" s="173"/>
      <c r="S205" s="173"/>
      <c r="T205" s="274"/>
      <c r="U205" s="274"/>
      <c r="V205" s="274"/>
      <c r="W205" s="274"/>
    </row>
    <row r="206" spans="1:23" ht="12.75">
      <c r="A206" s="299"/>
      <c r="B206" s="165"/>
      <c r="C206" s="171"/>
      <c r="D206" s="171"/>
      <c r="E206" s="167"/>
      <c r="F206" s="167"/>
      <c r="G206" s="171"/>
      <c r="H206" s="171"/>
      <c r="I206" s="171"/>
      <c r="J206" s="171"/>
      <c r="K206" s="171"/>
      <c r="L206" s="167"/>
      <c r="M206" s="171"/>
      <c r="N206" s="171"/>
      <c r="O206" s="167"/>
      <c r="P206" s="171"/>
      <c r="Q206" s="171"/>
      <c r="R206" s="171"/>
      <c r="S206" s="171"/>
      <c r="T206" s="274"/>
      <c r="U206" s="274"/>
      <c r="V206" s="274"/>
      <c r="W206" s="274"/>
    </row>
    <row r="207" spans="1:23" ht="27" customHeight="1">
      <c r="A207" s="301"/>
      <c r="B207" s="165"/>
      <c r="C207" s="171"/>
      <c r="D207" s="171"/>
      <c r="E207" s="167"/>
      <c r="F207" s="167"/>
      <c r="G207" s="171"/>
      <c r="H207" s="171"/>
      <c r="I207" s="171"/>
      <c r="J207" s="171"/>
      <c r="K207" s="171"/>
      <c r="L207" s="167"/>
      <c r="M207" s="171"/>
      <c r="N207" s="171"/>
      <c r="O207" s="167"/>
      <c r="P207" s="171"/>
      <c r="Q207" s="171"/>
      <c r="R207" s="171"/>
      <c r="S207" s="171"/>
      <c r="T207" s="168"/>
      <c r="U207" s="168"/>
      <c r="V207" s="168"/>
      <c r="W207" s="274"/>
    </row>
    <row r="208" spans="1:23" ht="12.75">
      <c r="A208" s="301"/>
      <c r="B208" s="165"/>
      <c r="C208" s="171"/>
      <c r="D208" s="171"/>
      <c r="E208" s="167"/>
      <c r="F208" s="167"/>
      <c r="G208" s="171"/>
      <c r="H208" s="171"/>
      <c r="I208" s="171"/>
      <c r="J208" s="171"/>
      <c r="K208" s="171"/>
      <c r="L208" s="167"/>
      <c r="M208" s="171"/>
      <c r="N208" s="171"/>
      <c r="O208" s="167"/>
      <c r="P208" s="171"/>
      <c r="Q208" s="171"/>
      <c r="R208" s="171"/>
      <c r="S208" s="171"/>
      <c r="T208" s="168"/>
      <c r="U208" s="168"/>
      <c r="V208" s="168"/>
      <c r="W208" s="274"/>
    </row>
    <row r="209" spans="1:23" ht="24.75" customHeight="1">
      <c r="A209" s="299"/>
      <c r="B209" s="165"/>
      <c r="C209" s="171"/>
      <c r="D209" s="171"/>
      <c r="E209" s="167"/>
      <c r="F209" s="167"/>
      <c r="G209" s="171"/>
      <c r="H209" s="171"/>
      <c r="I209" s="171"/>
      <c r="J209" s="171"/>
      <c r="K209" s="171"/>
      <c r="L209" s="167"/>
      <c r="M209" s="171"/>
      <c r="N209" s="171"/>
      <c r="O209" s="167"/>
      <c r="P209" s="171"/>
      <c r="Q209" s="171"/>
      <c r="R209" s="171"/>
      <c r="S209" s="171"/>
      <c r="T209" s="168"/>
      <c r="U209" s="168"/>
      <c r="V209" s="168"/>
      <c r="W209" s="274"/>
    </row>
    <row r="210" spans="1:23" ht="12.75">
      <c r="A210" s="301"/>
      <c r="B210" s="165"/>
      <c r="C210" s="171"/>
      <c r="D210" s="171"/>
      <c r="E210" s="167"/>
      <c r="F210" s="167"/>
      <c r="G210" s="171"/>
      <c r="H210" s="171"/>
      <c r="I210" s="171"/>
      <c r="J210" s="171"/>
      <c r="K210" s="171"/>
      <c r="L210" s="167"/>
      <c r="M210" s="171"/>
      <c r="N210" s="171"/>
      <c r="O210" s="167"/>
      <c r="P210" s="171"/>
      <c r="Q210" s="171"/>
      <c r="R210" s="171"/>
      <c r="S210" s="171"/>
      <c r="T210" s="274"/>
      <c r="U210" s="274"/>
      <c r="V210" s="274"/>
      <c r="W210" s="274"/>
    </row>
    <row r="211" spans="1:23" ht="12.75">
      <c r="A211" s="301"/>
      <c r="B211" s="165"/>
      <c r="C211" s="171"/>
      <c r="D211" s="171"/>
      <c r="E211" s="167"/>
      <c r="F211" s="167"/>
      <c r="G211" s="171"/>
      <c r="H211" s="171"/>
      <c r="I211" s="171"/>
      <c r="J211" s="171"/>
      <c r="K211" s="171"/>
      <c r="L211" s="167"/>
      <c r="M211" s="171"/>
      <c r="N211" s="171"/>
      <c r="O211" s="167"/>
      <c r="P211" s="171"/>
      <c r="Q211" s="171"/>
      <c r="R211" s="171"/>
      <c r="S211" s="171"/>
      <c r="T211" s="274"/>
      <c r="U211" s="274"/>
      <c r="V211" s="274"/>
      <c r="W211" s="274"/>
    </row>
    <row r="212" spans="1:23" ht="12.75">
      <c r="A212" s="299"/>
      <c r="B212" s="294"/>
      <c r="C212" s="173"/>
      <c r="D212" s="173"/>
      <c r="E212" s="295"/>
      <c r="F212" s="295"/>
      <c r="G212" s="173"/>
      <c r="H212" s="173"/>
      <c r="I212" s="173"/>
      <c r="J212" s="173"/>
      <c r="K212" s="173"/>
      <c r="L212" s="295"/>
      <c r="M212" s="173"/>
      <c r="N212" s="173"/>
      <c r="O212" s="295"/>
      <c r="P212" s="173"/>
      <c r="Q212" s="173"/>
      <c r="R212" s="173"/>
      <c r="S212" s="173"/>
      <c r="T212" s="274"/>
      <c r="U212" s="274"/>
      <c r="V212" s="274"/>
      <c r="W212" s="274"/>
    </row>
    <row r="213" spans="1:21" ht="12.75">
      <c r="A213" s="301"/>
      <c r="B213" s="294"/>
      <c r="C213" s="173"/>
      <c r="D213" s="173"/>
      <c r="E213" s="295"/>
      <c r="F213" s="295"/>
      <c r="G213" s="173"/>
      <c r="H213" s="173"/>
      <c r="I213" s="173"/>
      <c r="J213" s="173"/>
      <c r="K213" s="173"/>
      <c r="L213" s="295"/>
      <c r="M213" s="173"/>
      <c r="N213" s="173"/>
      <c r="O213" s="295"/>
      <c r="P213" s="173"/>
      <c r="Q213" s="173"/>
      <c r="R213" s="173"/>
      <c r="S213" s="173"/>
      <c r="T213" s="274"/>
      <c r="U213" s="274"/>
    </row>
    <row r="214" spans="1:21" ht="12.75">
      <c r="A214" s="301"/>
      <c r="B214" s="294"/>
      <c r="C214" s="171"/>
      <c r="D214" s="171"/>
      <c r="E214" s="167"/>
      <c r="F214" s="167"/>
      <c r="G214" s="171"/>
      <c r="H214" s="171"/>
      <c r="I214" s="171"/>
      <c r="J214" s="171"/>
      <c r="K214" s="171"/>
      <c r="L214" s="167"/>
      <c r="M214" s="171"/>
      <c r="N214" s="171"/>
      <c r="O214" s="167"/>
      <c r="P214" s="171"/>
      <c r="Q214" s="171"/>
      <c r="R214" s="171"/>
      <c r="S214" s="171"/>
      <c r="T214" s="274"/>
      <c r="U214" s="274"/>
    </row>
    <row r="215" spans="1:21" ht="27" customHeight="1">
      <c r="A215" s="301"/>
      <c r="B215" s="294"/>
      <c r="C215" s="171"/>
      <c r="D215" s="171"/>
      <c r="E215" s="167"/>
      <c r="F215" s="167"/>
      <c r="G215" s="171"/>
      <c r="H215" s="171"/>
      <c r="I215" s="171"/>
      <c r="J215" s="171"/>
      <c r="K215" s="171"/>
      <c r="L215" s="167"/>
      <c r="M215" s="171"/>
      <c r="N215" s="171"/>
      <c r="O215" s="167"/>
      <c r="P215" s="171"/>
      <c r="Q215" s="171"/>
      <c r="R215" s="171"/>
      <c r="S215" s="171"/>
      <c r="T215" s="274"/>
      <c r="U215" s="274"/>
    </row>
    <row r="216" spans="1:21" ht="24" customHeight="1">
      <c r="A216" s="297"/>
      <c r="B216" s="165"/>
      <c r="C216" s="171"/>
      <c r="D216" s="171"/>
      <c r="E216" s="167"/>
      <c r="F216" s="167"/>
      <c r="G216" s="171"/>
      <c r="H216" s="171"/>
      <c r="I216" s="171"/>
      <c r="J216" s="171"/>
      <c r="K216" s="171"/>
      <c r="L216" s="167"/>
      <c r="M216" s="171"/>
      <c r="N216" s="171"/>
      <c r="O216" s="167"/>
      <c r="P216" s="171"/>
      <c r="Q216" s="171"/>
      <c r="R216" s="171"/>
      <c r="S216" s="171"/>
      <c r="T216" s="274"/>
      <c r="U216" s="274"/>
    </row>
    <row r="217" spans="1:21" ht="36.75" customHeight="1">
      <c r="A217" s="297"/>
      <c r="B217" s="165"/>
      <c r="C217" s="171"/>
      <c r="D217" s="171"/>
      <c r="E217" s="167"/>
      <c r="F217" s="167"/>
      <c r="G217" s="171"/>
      <c r="H217" s="171"/>
      <c r="I217" s="171"/>
      <c r="J217" s="171"/>
      <c r="K217" s="171"/>
      <c r="L217" s="167"/>
      <c r="M217" s="171"/>
      <c r="N217" s="171"/>
      <c r="O217" s="167"/>
      <c r="P217" s="171"/>
      <c r="Q217" s="171"/>
      <c r="R217" s="171"/>
      <c r="S217" s="171"/>
      <c r="T217" s="274"/>
      <c r="U217" s="274"/>
    </row>
    <row r="218" spans="1:21" ht="12.75">
      <c r="A218" s="296"/>
      <c r="B218" s="165"/>
      <c r="C218" s="171"/>
      <c r="D218" s="171"/>
      <c r="E218" s="167"/>
      <c r="F218" s="167"/>
      <c r="G218" s="171"/>
      <c r="H218" s="171"/>
      <c r="I218" s="171"/>
      <c r="J218" s="171"/>
      <c r="K218" s="171"/>
      <c r="L218" s="167"/>
      <c r="M218" s="171"/>
      <c r="N218" s="171"/>
      <c r="O218" s="167"/>
      <c r="P218" s="171"/>
      <c r="Q218" s="171"/>
      <c r="R218" s="171"/>
      <c r="S218" s="171"/>
      <c r="T218" s="274"/>
      <c r="U218" s="274"/>
    </row>
    <row r="219" spans="1:21" ht="27" customHeight="1">
      <c r="A219" s="297"/>
      <c r="B219" s="165"/>
      <c r="C219" s="171"/>
      <c r="D219" s="171"/>
      <c r="E219" s="167"/>
      <c r="F219" s="167"/>
      <c r="G219" s="171"/>
      <c r="H219" s="171"/>
      <c r="I219" s="171"/>
      <c r="J219" s="171"/>
      <c r="K219" s="171"/>
      <c r="L219" s="167"/>
      <c r="M219" s="171"/>
      <c r="N219" s="171"/>
      <c r="O219" s="167"/>
      <c r="P219" s="171"/>
      <c r="Q219" s="171"/>
      <c r="R219" s="171"/>
      <c r="S219" s="171"/>
      <c r="T219" s="274"/>
      <c r="U219" s="274"/>
    </row>
    <row r="220" spans="1:21" ht="24.75" customHeight="1">
      <c r="A220" s="300"/>
      <c r="B220" s="165"/>
      <c r="C220" s="171"/>
      <c r="D220" s="171"/>
      <c r="E220" s="167"/>
      <c r="F220" s="167"/>
      <c r="G220" s="171"/>
      <c r="H220" s="171"/>
      <c r="I220" s="171"/>
      <c r="J220" s="171"/>
      <c r="K220" s="171"/>
      <c r="L220" s="167"/>
      <c r="M220" s="171"/>
      <c r="N220" s="171"/>
      <c r="O220" s="167"/>
      <c r="P220" s="171"/>
      <c r="Q220" s="171"/>
      <c r="R220" s="171"/>
      <c r="S220" s="171"/>
      <c r="T220" s="274"/>
      <c r="U220" s="274"/>
    </row>
    <row r="221" spans="1:21" ht="12.75">
      <c r="A221" s="300"/>
      <c r="B221" s="294"/>
      <c r="C221" s="171"/>
      <c r="D221" s="171"/>
      <c r="E221" s="167"/>
      <c r="F221" s="167"/>
      <c r="G221" s="171"/>
      <c r="H221" s="171"/>
      <c r="I221" s="171"/>
      <c r="J221" s="171"/>
      <c r="K221" s="171"/>
      <c r="L221" s="167"/>
      <c r="M221" s="171"/>
      <c r="N221" s="171"/>
      <c r="O221" s="167"/>
      <c r="P221" s="171"/>
      <c r="Q221" s="171"/>
      <c r="R221" s="171"/>
      <c r="S221" s="171"/>
      <c r="T221" s="274"/>
      <c r="U221" s="274"/>
    </row>
    <row r="222" spans="1:21" ht="12.75">
      <c r="A222" s="297"/>
      <c r="B222" s="165"/>
      <c r="C222" s="174"/>
      <c r="D222" s="174"/>
      <c r="E222" s="167"/>
      <c r="F222" s="167"/>
      <c r="G222" s="174"/>
      <c r="H222" s="174"/>
      <c r="I222" s="174"/>
      <c r="J222" s="174"/>
      <c r="K222" s="174"/>
      <c r="L222" s="167"/>
      <c r="M222" s="174"/>
      <c r="N222" s="174"/>
      <c r="O222" s="167"/>
      <c r="P222" s="174"/>
      <c r="Q222" s="174"/>
      <c r="R222" s="174"/>
      <c r="S222" s="174"/>
      <c r="T222" s="274"/>
      <c r="U222" s="274"/>
    </row>
    <row r="223" spans="1:21" ht="36.75" customHeight="1">
      <c r="A223" s="297"/>
      <c r="B223" s="294"/>
      <c r="C223" s="171"/>
      <c r="D223" s="171"/>
      <c r="E223" s="167"/>
      <c r="F223" s="167"/>
      <c r="G223" s="171"/>
      <c r="H223" s="171"/>
      <c r="I223" s="171"/>
      <c r="J223" s="171"/>
      <c r="K223" s="171"/>
      <c r="L223" s="167"/>
      <c r="M223" s="171"/>
      <c r="N223" s="171"/>
      <c r="O223" s="167"/>
      <c r="P223" s="171"/>
      <c r="Q223" s="171"/>
      <c r="R223" s="171"/>
      <c r="S223" s="171"/>
      <c r="T223" s="274"/>
      <c r="U223" s="274"/>
    </row>
    <row r="224" spans="1:21" ht="12.75">
      <c r="A224" s="296"/>
      <c r="B224" s="165"/>
      <c r="C224" s="171"/>
      <c r="D224" s="171"/>
      <c r="E224" s="167"/>
      <c r="F224" s="167"/>
      <c r="G224" s="171"/>
      <c r="H224" s="171"/>
      <c r="I224" s="171"/>
      <c r="J224" s="171"/>
      <c r="K224" s="171"/>
      <c r="L224" s="167"/>
      <c r="M224" s="171"/>
      <c r="N224" s="171"/>
      <c r="O224" s="167"/>
      <c r="P224" s="171"/>
      <c r="Q224" s="171"/>
      <c r="R224" s="171"/>
      <c r="S224" s="171"/>
      <c r="T224" s="274"/>
      <c r="U224" s="274"/>
    </row>
    <row r="225" spans="1:21" ht="12.75">
      <c r="A225" s="300"/>
      <c r="B225" s="165"/>
      <c r="C225" s="171"/>
      <c r="D225" s="171"/>
      <c r="E225" s="167"/>
      <c r="F225" s="167"/>
      <c r="G225" s="171"/>
      <c r="H225" s="171"/>
      <c r="I225" s="171"/>
      <c r="J225" s="171"/>
      <c r="K225" s="171"/>
      <c r="L225" s="167"/>
      <c r="M225" s="171"/>
      <c r="N225" s="171"/>
      <c r="O225" s="167"/>
      <c r="P225" s="171"/>
      <c r="Q225" s="171"/>
      <c r="R225" s="171"/>
      <c r="S225" s="171"/>
      <c r="T225" s="274"/>
      <c r="U225" s="274"/>
    </row>
    <row r="226" spans="1:21" ht="12.75">
      <c r="A226" s="300"/>
      <c r="B226" s="294"/>
      <c r="C226" s="171"/>
      <c r="D226" s="171"/>
      <c r="E226" s="167"/>
      <c r="F226" s="167"/>
      <c r="G226" s="171"/>
      <c r="H226" s="171"/>
      <c r="I226" s="171"/>
      <c r="J226" s="171"/>
      <c r="K226" s="171"/>
      <c r="L226" s="167"/>
      <c r="M226" s="171"/>
      <c r="N226" s="171"/>
      <c r="O226" s="167"/>
      <c r="P226" s="171"/>
      <c r="Q226" s="171"/>
      <c r="R226" s="171"/>
      <c r="S226" s="171"/>
      <c r="T226" s="274"/>
      <c r="U226" s="274"/>
    </row>
    <row r="227" spans="1:21" ht="12.75">
      <c r="A227" s="296"/>
      <c r="B227" s="165"/>
      <c r="C227" s="171"/>
      <c r="D227" s="171"/>
      <c r="E227" s="167"/>
      <c r="F227" s="167"/>
      <c r="G227" s="171"/>
      <c r="H227" s="171"/>
      <c r="I227" s="171"/>
      <c r="J227" s="171"/>
      <c r="K227" s="171"/>
      <c r="L227" s="167"/>
      <c r="M227" s="171"/>
      <c r="N227" s="171"/>
      <c r="O227" s="167"/>
      <c r="P227" s="171"/>
      <c r="Q227" s="171"/>
      <c r="R227" s="171"/>
      <c r="S227" s="171"/>
      <c r="T227" s="274"/>
      <c r="U227" s="274"/>
    </row>
    <row r="228" spans="1:21" ht="12.75">
      <c r="A228" s="296"/>
      <c r="B228" s="294"/>
      <c r="C228" s="173"/>
      <c r="D228" s="173"/>
      <c r="E228" s="295"/>
      <c r="F228" s="295"/>
      <c r="G228" s="173"/>
      <c r="H228" s="173"/>
      <c r="I228" s="173"/>
      <c r="J228" s="173"/>
      <c r="K228" s="173"/>
      <c r="L228" s="167"/>
      <c r="M228" s="171"/>
      <c r="N228" s="171"/>
      <c r="O228" s="295"/>
      <c r="P228" s="173"/>
      <c r="Q228" s="173"/>
      <c r="R228" s="173"/>
      <c r="S228" s="173"/>
      <c r="T228" s="274"/>
      <c r="U228" s="274"/>
    </row>
    <row r="229" spans="1:21" ht="12.75">
      <c r="A229" s="300"/>
      <c r="B229" s="294"/>
      <c r="C229" s="173"/>
      <c r="D229" s="173"/>
      <c r="E229" s="295"/>
      <c r="F229" s="295"/>
      <c r="G229" s="173"/>
      <c r="H229" s="173"/>
      <c r="I229" s="173"/>
      <c r="J229" s="173"/>
      <c r="K229" s="173"/>
      <c r="L229" s="295"/>
      <c r="M229" s="171"/>
      <c r="N229" s="171"/>
      <c r="O229" s="295"/>
      <c r="P229" s="173"/>
      <c r="Q229" s="173"/>
      <c r="R229" s="173"/>
      <c r="S229" s="173"/>
      <c r="T229" s="274"/>
      <c r="U229" s="274"/>
    </row>
    <row r="230" spans="1:21" ht="12.75">
      <c r="A230" s="300"/>
      <c r="B230" s="294"/>
      <c r="C230" s="173"/>
      <c r="D230" s="173"/>
      <c r="E230" s="295"/>
      <c r="F230" s="295"/>
      <c r="G230" s="173"/>
      <c r="H230" s="173"/>
      <c r="I230" s="173"/>
      <c r="J230" s="173"/>
      <c r="K230" s="173"/>
      <c r="L230" s="295"/>
      <c r="M230" s="171"/>
      <c r="N230" s="171"/>
      <c r="O230" s="295"/>
      <c r="P230" s="173"/>
      <c r="Q230" s="173"/>
      <c r="R230" s="173"/>
      <c r="S230" s="173"/>
      <c r="T230" s="274"/>
      <c r="U230" s="274"/>
    </row>
    <row r="231" spans="1:21" ht="12.75">
      <c r="A231" s="296"/>
      <c r="B231" s="165"/>
      <c r="C231" s="171"/>
      <c r="D231" s="171"/>
      <c r="E231" s="167"/>
      <c r="F231" s="167"/>
      <c r="G231" s="171"/>
      <c r="H231" s="171"/>
      <c r="I231" s="171"/>
      <c r="J231" s="171"/>
      <c r="K231" s="171"/>
      <c r="L231" s="167"/>
      <c r="M231" s="171"/>
      <c r="N231" s="171"/>
      <c r="O231" s="167"/>
      <c r="P231" s="171"/>
      <c r="Q231" s="171"/>
      <c r="R231" s="171"/>
      <c r="S231" s="171"/>
      <c r="T231" s="274"/>
      <c r="U231" s="274"/>
    </row>
    <row r="232" spans="1:21" ht="12.75">
      <c r="A232" s="296"/>
      <c r="B232" s="165"/>
      <c r="C232" s="171"/>
      <c r="D232" s="171"/>
      <c r="E232" s="167"/>
      <c r="F232" s="167"/>
      <c r="G232" s="171"/>
      <c r="H232" s="171"/>
      <c r="I232" s="171"/>
      <c r="J232" s="171"/>
      <c r="K232" s="171"/>
      <c r="L232" s="167"/>
      <c r="M232" s="171"/>
      <c r="N232" s="171"/>
      <c r="O232" s="167"/>
      <c r="P232" s="171"/>
      <c r="Q232" s="171"/>
      <c r="R232" s="171"/>
      <c r="S232" s="171"/>
      <c r="T232" s="274"/>
      <c r="U232" s="274"/>
    </row>
    <row r="233" spans="1:21" ht="12.75">
      <c r="A233" s="297"/>
      <c r="B233" s="165"/>
      <c r="C233" s="171"/>
      <c r="D233" s="171"/>
      <c r="E233" s="167"/>
      <c r="F233" s="167"/>
      <c r="G233" s="171"/>
      <c r="H233" s="171"/>
      <c r="I233" s="171"/>
      <c r="J233" s="171"/>
      <c r="K233" s="171"/>
      <c r="L233" s="167"/>
      <c r="M233" s="171"/>
      <c r="N233" s="171"/>
      <c r="O233" s="167"/>
      <c r="P233" s="171"/>
      <c r="Q233" s="171"/>
      <c r="R233" s="171"/>
      <c r="S233" s="171"/>
      <c r="T233" s="274"/>
      <c r="U233" s="274"/>
    </row>
    <row r="234" spans="1:21" ht="12.75">
      <c r="A234" s="297"/>
      <c r="B234" s="165"/>
      <c r="C234" s="171"/>
      <c r="D234" s="171"/>
      <c r="E234" s="167"/>
      <c r="F234" s="167"/>
      <c r="G234" s="171"/>
      <c r="H234" s="171"/>
      <c r="I234" s="171"/>
      <c r="J234" s="171"/>
      <c r="K234" s="171"/>
      <c r="L234" s="167"/>
      <c r="M234" s="171"/>
      <c r="N234" s="171"/>
      <c r="O234" s="167"/>
      <c r="P234" s="171"/>
      <c r="Q234" s="171"/>
      <c r="R234" s="171"/>
      <c r="S234" s="171"/>
      <c r="T234" s="274"/>
      <c r="U234" s="274"/>
    </row>
    <row r="235" spans="1:21" ht="12.75">
      <c r="A235" s="297"/>
      <c r="B235" s="165"/>
      <c r="C235" s="171"/>
      <c r="D235" s="171"/>
      <c r="E235" s="167"/>
      <c r="F235" s="167"/>
      <c r="G235" s="171"/>
      <c r="H235" s="171"/>
      <c r="I235" s="171"/>
      <c r="J235" s="171"/>
      <c r="K235" s="171"/>
      <c r="L235" s="167"/>
      <c r="M235" s="171"/>
      <c r="N235" s="171"/>
      <c r="O235" s="167"/>
      <c r="P235" s="171"/>
      <c r="Q235" s="171"/>
      <c r="R235" s="171"/>
      <c r="S235" s="171"/>
      <c r="T235" s="274"/>
      <c r="U235" s="274"/>
    </row>
    <row r="236" spans="1:21" ht="12.75">
      <c r="A236" s="297"/>
      <c r="B236" s="165"/>
      <c r="C236" s="171"/>
      <c r="D236" s="171"/>
      <c r="E236" s="167"/>
      <c r="F236" s="167"/>
      <c r="G236" s="171"/>
      <c r="H236" s="171"/>
      <c r="I236" s="171"/>
      <c r="J236" s="171"/>
      <c r="K236" s="171"/>
      <c r="L236" s="167"/>
      <c r="M236" s="171"/>
      <c r="N236" s="171"/>
      <c r="O236" s="167"/>
      <c r="P236" s="171"/>
      <c r="Q236" s="171"/>
      <c r="R236" s="171"/>
      <c r="S236" s="171"/>
      <c r="T236" s="274"/>
      <c r="U236" s="274"/>
    </row>
    <row r="237" spans="1:21" ht="12.75">
      <c r="A237" s="297"/>
      <c r="B237" s="165"/>
      <c r="C237" s="171"/>
      <c r="D237" s="171"/>
      <c r="E237" s="167"/>
      <c r="F237" s="167"/>
      <c r="G237" s="171"/>
      <c r="H237" s="171"/>
      <c r="I237" s="171"/>
      <c r="J237" s="171"/>
      <c r="K237" s="171"/>
      <c r="L237" s="167"/>
      <c r="M237" s="171"/>
      <c r="N237" s="171"/>
      <c r="O237" s="167"/>
      <c r="P237" s="171"/>
      <c r="Q237" s="171"/>
      <c r="R237" s="171"/>
      <c r="S237" s="171"/>
      <c r="T237" s="274"/>
      <c r="U237" s="274"/>
    </row>
    <row r="238" spans="1:21" ht="12.75">
      <c r="A238" s="300"/>
      <c r="B238" s="165"/>
      <c r="C238" s="171"/>
      <c r="D238" s="171"/>
      <c r="E238" s="167"/>
      <c r="F238" s="167"/>
      <c r="G238" s="171"/>
      <c r="H238" s="171"/>
      <c r="I238" s="171"/>
      <c r="J238" s="171"/>
      <c r="K238" s="171"/>
      <c r="L238" s="167"/>
      <c r="M238" s="171"/>
      <c r="N238" s="171"/>
      <c r="O238" s="167"/>
      <c r="P238" s="171"/>
      <c r="Q238" s="171"/>
      <c r="R238" s="171"/>
      <c r="S238" s="171"/>
      <c r="T238" s="274"/>
      <c r="U238" s="274"/>
    </row>
    <row r="239" spans="1:21" ht="12.75">
      <c r="A239" s="300"/>
      <c r="B239" s="165"/>
      <c r="C239" s="171"/>
      <c r="D239" s="171"/>
      <c r="E239" s="167"/>
      <c r="F239" s="167"/>
      <c r="G239" s="171"/>
      <c r="H239" s="171"/>
      <c r="I239" s="171"/>
      <c r="J239" s="171"/>
      <c r="K239" s="171"/>
      <c r="L239" s="167"/>
      <c r="M239" s="171"/>
      <c r="N239" s="171"/>
      <c r="O239" s="167"/>
      <c r="P239" s="171"/>
      <c r="Q239" s="171"/>
      <c r="R239" s="171"/>
      <c r="S239" s="171"/>
      <c r="T239" s="274"/>
      <c r="U239" s="274"/>
    </row>
    <row r="240" spans="1:21" ht="12.75">
      <c r="A240" s="297"/>
      <c r="B240" s="165"/>
      <c r="C240" s="171"/>
      <c r="D240" s="171"/>
      <c r="E240" s="167"/>
      <c r="F240" s="167"/>
      <c r="G240" s="171"/>
      <c r="H240" s="171"/>
      <c r="I240" s="171"/>
      <c r="J240" s="171"/>
      <c r="K240" s="171"/>
      <c r="L240" s="167"/>
      <c r="M240" s="171"/>
      <c r="N240" s="171"/>
      <c r="O240" s="167"/>
      <c r="P240" s="171"/>
      <c r="Q240" s="171"/>
      <c r="R240" s="171"/>
      <c r="S240" s="171"/>
      <c r="T240" s="274"/>
      <c r="U240" s="274"/>
    </row>
    <row r="241" spans="1:21" ht="12.75">
      <c r="A241" s="297"/>
      <c r="B241" s="165"/>
      <c r="C241" s="171"/>
      <c r="D241" s="171"/>
      <c r="E241" s="167"/>
      <c r="F241" s="167"/>
      <c r="G241" s="171"/>
      <c r="H241" s="171"/>
      <c r="I241" s="171"/>
      <c r="J241" s="171"/>
      <c r="K241" s="171"/>
      <c r="L241" s="167"/>
      <c r="M241" s="171"/>
      <c r="N241" s="171"/>
      <c r="O241" s="167"/>
      <c r="P241" s="171"/>
      <c r="Q241" s="171"/>
      <c r="R241" s="171"/>
      <c r="S241" s="171"/>
      <c r="T241" s="274"/>
      <c r="U241" s="274"/>
    </row>
    <row r="242" spans="1:21" ht="12.75">
      <c r="A242" s="297"/>
      <c r="B242" s="165"/>
      <c r="C242" s="171"/>
      <c r="D242" s="171"/>
      <c r="E242" s="167"/>
      <c r="F242" s="167"/>
      <c r="G242" s="171"/>
      <c r="H242" s="171"/>
      <c r="I242" s="171"/>
      <c r="J242" s="171"/>
      <c r="K242" s="171"/>
      <c r="L242" s="167"/>
      <c r="M242" s="171"/>
      <c r="N242" s="171"/>
      <c r="O242" s="167"/>
      <c r="P242" s="171"/>
      <c r="Q242" s="171"/>
      <c r="R242" s="171"/>
      <c r="S242" s="171"/>
      <c r="T242" s="274"/>
      <c r="U242" s="274"/>
    </row>
    <row r="243" spans="1:21" ht="12.75">
      <c r="A243" s="300"/>
      <c r="B243" s="165"/>
      <c r="C243" s="171"/>
      <c r="D243" s="171"/>
      <c r="E243" s="167"/>
      <c r="F243" s="167"/>
      <c r="G243" s="171"/>
      <c r="H243" s="171"/>
      <c r="I243" s="171"/>
      <c r="J243" s="171"/>
      <c r="K243" s="171"/>
      <c r="L243" s="167"/>
      <c r="M243" s="171"/>
      <c r="N243" s="171"/>
      <c r="O243" s="167"/>
      <c r="P243" s="171"/>
      <c r="Q243" s="171"/>
      <c r="R243" s="171"/>
      <c r="S243" s="171"/>
      <c r="T243" s="274"/>
      <c r="U243" s="274"/>
    </row>
    <row r="244" spans="1:21" ht="12.75">
      <c r="A244" s="300"/>
      <c r="B244" s="165"/>
      <c r="C244" s="171"/>
      <c r="D244" s="171"/>
      <c r="E244" s="167"/>
      <c r="F244" s="167"/>
      <c r="G244" s="171"/>
      <c r="H244" s="171"/>
      <c r="I244" s="171"/>
      <c r="J244" s="171"/>
      <c r="K244" s="171"/>
      <c r="L244" s="167"/>
      <c r="M244" s="171"/>
      <c r="N244" s="171"/>
      <c r="O244" s="167"/>
      <c r="P244" s="171"/>
      <c r="Q244" s="171"/>
      <c r="R244" s="171"/>
      <c r="S244" s="171"/>
      <c r="T244" s="274"/>
      <c r="U244" s="274"/>
    </row>
    <row r="245" spans="1:21" ht="12.75">
      <c r="A245" s="300"/>
      <c r="B245" s="165"/>
      <c r="C245" s="171"/>
      <c r="D245" s="171"/>
      <c r="E245" s="167"/>
      <c r="F245" s="167"/>
      <c r="G245" s="171"/>
      <c r="H245" s="171"/>
      <c r="I245" s="171"/>
      <c r="J245" s="171"/>
      <c r="K245" s="171"/>
      <c r="L245" s="167"/>
      <c r="M245" s="171"/>
      <c r="N245" s="171"/>
      <c r="O245" s="167"/>
      <c r="P245" s="171"/>
      <c r="Q245" s="171"/>
      <c r="R245" s="171"/>
      <c r="S245" s="171"/>
      <c r="T245" s="274"/>
      <c r="U245" s="274"/>
    </row>
    <row r="246" spans="1:21" ht="12.75">
      <c r="A246" s="300"/>
      <c r="B246" s="165"/>
      <c r="C246" s="171"/>
      <c r="D246" s="171"/>
      <c r="E246" s="167"/>
      <c r="F246" s="167"/>
      <c r="G246" s="171"/>
      <c r="H246" s="171"/>
      <c r="I246" s="171"/>
      <c r="J246" s="171"/>
      <c r="K246" s="171"/>
      <c r="L246" s="167"/>
      <c r="M246" s="171"/>
      <c r="N246" s="171"/>
      <c r="O246" s="167"/>
      <c r="P246" s="171"/>
      <c r="Q246" s="171"/>
      <c r="R246" s="171"/>
      <c r="S246" s="171"/>
      <c r="T246" s="274"/>
      <c r="U246" s="274"/>
    </row>
    <row r="247" spans="1:21" ht="12.75">
      <c r="A247" s="300"/>
      <c r="B247" s="165"/>
      <c r="C247" s="171"/>
      <c r="D247" s="171"/>
      <c r="E247" s="167"/>
      <c r="F247" s="167"/>
      <c r="G247" s="171"/>
      <c r="H247" s="171"/>
      <c r="I247" s="171"/>
      <c r="J247" s="171"/>
      <c r="K247" s="171"/>
      <c r="L247" s="167"/>
      <c r="M247" s="171"/>
      <c r="N247" s="171"/>
      <c r="O247" s="167"/>
      <c r="P247" s="171"/>
      <c r="Q247" s="171"/>
      <c r="R247" s="171"/>
      <c r="S247" s="171"/>
      <c r="T247" s="274"/>
      <c r="U247" s="274"/>
    </row>
    <row r="248" spans="1:21" ht="12.75">
      <c r="A248" s="300"/>
      <c r="B248" s="164"/>
      <c r="C248" s="171"/>
      <c r="D248" s="171"/>
      <c r="E248" s="167"/>
      <c r="F248" s="167"/>
      <c r="G248" s="171"/>
      <c r="H248" s="171"/>
      <c r="I248" s="171"/>
      <c r="J248" s="171"/>
      <c r="K248" s="171"/>
      <c r="L248" s="167"/>
      <c r="M248" s="171"/>
      <c r="N248" s="171"/>
      <c r="O248" s="167"/>
      <c r="P248" s="171"/>
      <c r="Q248" s="171"/>
      <c r="R248" s="171"/>
      <c r="S248" s="171"/>
      <c r="T248" s="274"/>
      <c r="U248" s="274"/>
    </row>
    <row r="249" spans="1:21" ht="12.75">
      <c r="A249" s="300"/>
      <c r="B249" s="164"/>
      <c r="C249" s="171"/>
      <c r="D249" s="171"/>
      <c r="E249" s="167"/>
      <c r="F249" s="167"/>
      <c r="G249" s="171"/>
      <c r="H249" s="171"/>
      <c r="I249" s="171"/>
      <c r="J249" s="171"/>
      <c r="K249" s="171"/>
      <c r="L249" s="167"/>
      <c r="M249" s="171"/>
      <c r="N249" s="171"/>
      <c r="O249" s="167"/>
      <c r="P249" s="171"/>
      <c r="Q249" s="171"/>
      <c r="R249" s="171"/>
      <c r="S249" s="171"/>
      <c r="T249" s="274"/>
      <c r="U249" s="274"/>
    </row>
    <row r="250" spans="1:21" ht="12.75">
      <c r="A250" s="300"/>
      <c r="B250" s="164"/>
      <c r="C250" s="171"/>
      <c r="D250" s="171"/>
      <c r="E250" s="167"/>
      <c r="F250" s="167"/>
      <c r="G250" s="171"/>
      <c r="H250" s="171"/>
      <c r="I250" s="171"/>
      <c r="J250" s="171"/>
      <c r="K250" s="171"/>
      <c r="L250" s="167"/>
      <c r="M250" s="171"/>
      <c r="N250" s="171"/>
      <c r="O250" s="167"/>
      <c r="P250" s="171"/>
      <c r="Q250" s="171"/>
      <c r="R250" s="171"/>
      <c r="S250" s="171"/>
      <c r="T250" s="274"/>
      <c r="U250" s="274"/>
    </row>
    <row r="251" spans="1:21" ht="12.75">
      <c r="A251" s="300"/>
      <c r="B251" s="164"/>
      <c r="C251" s="171"/>
      <c r="D251" s="171"/>
      <c r="E251" s="167"/>
      <c r="F251" s="167"/>
      <c r="G251" s="171"/>
      <c r="H251" s="171"/>
      <c r="I251" s="171"/>
      <c r="J251" s="171"/>
      <c r="K251" s="171"/>
      <c r="L251" s="167"/>
      <c r="M251" s="171"/>
      <c r="N251" s="171"/>
      <c r="O251" s="167"/>
      <c r="P251" s="171"/>
      <c r="Q251" s="171"/>
      <c r="R251" s="171"/>
      <c r="S251" s="171"/>
      <c r="T251" s="274"/>
      <c r="U251" s="274"/>
    </row>
    <row r="252" spans="1:21" ht="12.75">
      <c r="A252" s="300"/>
      <c r="B252" s="164"/>
      <c r="C252" s="171"/>
      <c r="D252" s="171"/>
      <c r="E252" s="167"/>
      <c r="F252" s="167"/>
      <c r="G252" s="171"/>
      <c r="H252" s="171"/>
      <c r="I252" s="171"/>
      <c r="J252" s="171"/>
      <c r="K252" s="171"/>
      <c r="L252" s="167"/>
      <c r="M252" s="171"/>
      <c r="N252" s="171"/>
      <c r="O252" s="167"/>
      <c r="P252" s="171"/>
      <c r="Q252" s="171"/>
      <c r="R252" s="171"/>
      <c r="S252" s="171"/>
      <c r="T252" s="274"/>
      <c r="U252" s="274"/>
    </row>
    <row r="253" spans="1:21" ht="12.75">
      <c r="A253" s="300"/>
      <c r="B253" s="164"/>
      <c r="C253" s="171"/>
      <c r="D253" s="171"/>
      <c r="E253" s="167"/>
      <c r="F253" s="167"/>
      <c r="G253" s="171"/>
      <c r="H253" s="171"/>
      <c r="I253" s="171"/>
      <c r="J253" s="171"/>
      <c r="K253" s="171"/>
      <c r="L253" s="167"/>
      <c r="M253" s="171"/>
      <c r="N253" s="171"/>
      <c r="O253" s="167"/>
      <c r="P253" s="171"/>
      <c r="Q253" s="171"/>
      <c r="R253" s="171"/>
      <c r="S253" s="171"/>
      <c r="T253" s="274"/>
      <c r="U253" s="274"/>
    </row>
    <row r="254" spans="1:21" ht="12.75">
      <c r="A254" s="300"/>
      <c r="B254" s="164"/>
      <c r="C254" s="171"/>
      <c r="D254" s="171"/>
      <c r="E254" s="167"/>
      <c r="F254" s="167"/>
      <c r="G254" s="171"/>
      <c r="H254" s="171"/>
      <c r="I254" s="171"/>
      <c r="J254" s="171"/>
      <c r="K254" s="171"/>
      <c r="L254" s="167"/>
      <c r="M254" s="171"/>
      <c r="N254" s="171"/>
      <c r="O254" s="167"/>
      <c r="P254" s="171"/>
      <c r="Q254" s="171"/>
      <c r="R254" s="171"/>
      <c r="S254" s="171"/>
      <c r="T254" s="274"/>
      <c r="U254" s="274"/>
    </row>
    <row r="255" spans="1:21" ht="12.75">
      <c r="A255" s="297"/>
      <c r="B255" s="164"/>
      <c r="C255" s="171"/>
      <c r="D255" s="171"/>
      <c r="E255" s="167"/>
      <c r="F255" s="167"/>
      <c r="G255" s="171"/>
      <c r="H255" s="171"/>
      <c r="I255" s="171"/>
      <c r="J255" s="171"/>
      <c r="K255" s="171"/>
      <c r="L255" s="167"/>
      <c r="M255" s="171"/>
      <c r="N255" s="171"/>
      <c r="O255" s="167"/>
      <c r="P255" s="171"/>
      <c r="Q255" s="171"/>
      <c r="R255" s="171"/>
      <c r="S255" s="171"/>
      <c r="T255" s="274"/>
      <c r="U255" s="274"/>
    </row>
    <row r="256" spans="1:21" ht="12.75">
      <c r="A256" s="297"/>
      <c r="B256" s="164"/>
      <c r="C256" s="171"/>
      <c r="D256" s="171"/>
      <c r="E256" s="167"/>
      <c r="F256" s="167"/>
      <c r="G256" s="171"/>
      <c r="H256" s="171"/>
      <c r="I256" s="171"/>
      <c r="J256" s="171"/>
      <c r="K256" s="171"/>
      <c r="L256" s="167"/>
      <c r="M256" s="171"/>
      <c r="N256" s="171"/>
      <c r="O256" s="167"/>
      <c r="P256" s="171"/>
      <c r="Q256" s="171"/>
      <c r="R256" s="171"/>
      <c r="S256" s="171"/>
      <c r="T256" s="274"/>
      <c r="U256" s="274"/>
    </row>
    <row r="257" spans="1:21" ht="12.75">
      <c r="A257" s="297"/>
      <c r="B257" s="164"/>
      <c r="C257" s="171"/>
      <c r="D257" s="171"/>
      <c r="E257" s="167"/>
      <c r="F257" s="167"/>
      <c r="G257" s="171"/>
      <c r="H257" s="171"/>
      <c r="I257" s="171"/>
      <c r="J257" s="171"/>
      <c r="K257" s="171"/>
      <c r="L257" s="167"/>
      <c r="M257" s="171"/>
      <c r="N257" s="171"/>
      <c r="O257" s="167"/>
      <c r="P257" s="171"/>
      <c r="Q257" s="171"/>
      <c r="R257" s="171"/>
      <c r="S257" s="171"/>
      <c r="T257" s="274"/>
      <c r="U257" s="274"/>
    </row>
    <row r="258" spans="1:21" ht="12.75">
      <c r="A258" s="297"/>
      <c r="B258" s="164"/>
      <c r="C258" s="171"/>
      <c r="D258" s="171"/>
      <c r="E258" s="167"/>
      <c r="F258" s="167"/>
      <c r="G258" s="171"/>
      <c r="H258" s="171"/>
      <c r="I258" s="171"/>
      <c r="J258" s="171"/>
      <c r="K258" s="171"/>
      <c r="L258" s="167"/>
      <c r="M258" s="171"/>
      <c r="N258" s="171"/>
      <c r="O258" s="167"/>
      <c r="P258" s="171"/>
      <c r="Q258" s="171"/>
      <c r="R258" s="171"/>
      <c r="S258" s="171"/>
      <c r="T258" s="274"/>
      <c r="U258" s="274"/>
    </row>
    <row r="259" spans="1:21" ht="12.75">
      <c r="A259" s="297"/>
      <c r="B259" s="164"/>
      <c r="C259" s="171"/>
      <c r="D259" s="171"/>
      <c r="E259" s="167"/>
      <c r="F259" s="167"/>
      <c r="G259" s="171"/>
      <c r="H259" s="171"/>
      <c r="I259" s="171"/>
      <c r="J259" s="171"/>
      <c r="K259" s="171"/>
      <c r="L259" s="167"/>
      <c r="M259" s="171"/>
      <c r="N259" s="171"/>
      <c r="O259" s="167"/>
      <c r="P259" s="171"/>
      <c r="Q259" s="171"/>
      <c r="R259" s="171"/>
      <c r="S259" s="171"/>
      <c r="T259" s="274"/>
      <c r="U259" s="274"/>
    </row>
    <row r="260" spans="1:21" ht="12.75">
      <c r="A260" s="297"/>
      <c r="B260" s="164"/>
      <c r="C260" s="171"/>
      <c r="D260" s="171"/>
      <c r="E260" s="167"/>
      <c r="F260" s="167"/>
      <c r="G260" s="171"/>
      <c r="H260" s="171"/>
      <c r="I260" s="171"/>
      <c r="J260" s="171"/>
      <c r="K260" s="171"/>
      <c r="L260" s="167"/>
      <c r="M260" s="171"/>
      <c r="N260" s="171"/>
      <c r="O260" s="167"/>
      <c r="P260" s="171"/>
      <c r="Q260" s="171"/>
      <c r="R260" s="171"/>
      <c r="S260" s="171"/>
      <c r="T260" s="274"/>
      <c r="U260" s="274"/>
    </row>
    <row r="261" spans="1:21" ht="12.75">
      <c r="A261" s="302"/>
      <c r="B261" s="302"/>
      <c r="C261" s="164"/>
      <c r="D261" s="164"/>
      <c r="E261" s="164"/>
      <c r="F261" s="164"/>
      <c r="G261" s="164"/>
      <c r="H261" s="164"/>
      <c r="I261" s="164"/>
      <c r="J261" s="171"/>
      <c r="K261" s="171"/>
      <c r="L261" s="167"/>
      <c r="M261" s="171"/>
      <c r="N261" s="171"/>
      <c r="O261" s="167"/>
      <c r="P261" s="171"/>
      <c r="Q261" s="171"/>
      <c r="R261" s="171"/>
      <c r="S261" s="171"/>
      <c r="T261" s="274"/>
      <c r="U261" s="274"/>
    </row>
    <row r="262" spans="1:21" ht="12.75">
      <c r="A262" s="302"/>
      <c r="B262" s="176"/>
      <c r="C262" s="164"/>
      <c r="D262" s="164"/>
      <c r="E262" s="164"/>
      <c r="F262" s="164"/>
      <c r="G262" s="164"/>
      <c r="H262" s="164"/>
      <c r="I262" s="164"/>
      <c r="J262" s="171"/>
      <c r="K262" s="171"/>
      <c r="L262" s="167"/>
      <c r="M262" s="171"/>
      <c r="N262" s="171"/>
      <c r="O262" s="167"/>
      <c r="P262" s="171"/>
      <c r="Q262" s="171"/>
      <c r="R262" s="171"/>
      <c r="S262" s="171"/>
      <c r="T262" s="274"/>
      <c r="U262" s="274"/>
    </row>
    <row r="263" spans="1:21" ht="12.75">
      <c r="A263" s="175"/>
      <c r="B263" s="175"/>
      <c r="C263" s="175"/>
      <c r="D263" s="175"/>
      <c r="E263" s="175"/>
      <c r="F263" s="175"/>
      <c r="G263" s="175"/>
      <c r="H263" s="175"/>
      <c r="I263" s="175"/>
      <c r="J263" s="171"/>
      <c r="K263" s="171"/>
      <c r="L263" s="167"/>
      <c r="M263" s="171"/>
      <c r="N263" s="171"/>
      <c r="O263" s="167"/>
      <c r="P263" s="171"/>
      <c r="Q263" s="171"/>
      <c r="R263" s="171"/>
      <c r="S263" s="171"/>
      <c r="T263" s="274"/>
      <c r="U263" s="274"/>
    </row>
    <row r="264" spans="1:21" ht="12.75">
      <c r="A264" s="175"/>
      <c r="B264" s="175"/>
      <c r="C264" s="175"/>
      <c r="D264" s="175"/>
      <c r="E264" s="175"/>
      <c r="F264" s="175"/>
      <c r="G264" s="175"/>
      <c r="H264" s="175"/>
      <c r="I264" s="175"/>
      <c r="J264" s="171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</row>
    <row r="265" spans="1:21" ht="12.75">
      <c r="A265" s="175"/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274"/>
      <c r="U265" s="274"/>
    </row>
    <row r="266" spans="1:21" ht="12.75">
      <c r="A266" s="175"/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274"/>
      <c r="U266" s="274"/>
    </row>
    <row r="267" spans="1:21" ht="12.75">
      <c r="A267" s="303"/>
      <c r="B267" s="164"/>
      <c r="C267" s="164"/>
      <c r="D267" s="175"/>
      <c r="E267" s="175"/>
      <c r="F267" s="175"/>
      <c r="G267" s="175"/>
      <c r="H267" s="175"/>
      <c r="I267" s="175"/>
      <c r="J267" s="176"/>
      <c r="K267" s="175"/>
      <c r="L267" s="175"/>
      <c r="M267" s="175"/>
      <c r="N267" s="175"/>
      <c r="O267" s="175"/>
      <c r="P267" s="175"/>
      <c r="Q267" s="175"/>
      <c r="R267" s="175"/>
      <c r="S267" s="175"/>
      <c r="T267" s="274"/>
      <c r="U267" s="274"/>
    </row>
    <row r="268" spans="1:21" ht="12.75">
      <c r="A268" s="175"/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274"/>
      <c r="U268" s="274"/>
    </row>
    <row r="269" spans="1:21" ht="12.75">
      <c r="A269" s="175"/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274"/>
      <c r="U269" s="274"/>
    </row>
    <row r="270" spans="1:21" ht="12.75">
      <c r="A270" s="175"/>
      <c r="B270" s="175"/>
      <c r="C270" s="175"/>
      <c r="D270" s="177"/>
      <c r="E270" s="177"/>
      <c r="F270" s="177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274"/>
      <c r="U270" s="274"/>
    </row>
    <row r="271" spans="1:21" ht="12.75">
      <c r="A271" s="177"/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274"/>
      <c r="U271" s="274"/>
    </row>
    <row r="272" spans="1:21" ht="12.75">
      <c r="A272" s="177"/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274"/>
      <c r="U272" s="274"/>
    </row>
    <row r="273" spans="1:21" ht="12.75">
      <c r="A273" s="177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274"/>
      <c r="U273" s="274"/>
    </row>
    <row r="274" spans="1:21" ht="12.75">
      <c r="A274" s="177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274"/>
      <c r="U274" s="274"/>
    </row>
    <row r="275" spans="1:21" ht="12.75">
      <c r="A275" s="177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304"/>
      <c r="P275" s="304"/>
      <c r="Q275" s="304"/>
      <c r="R275" s="304"/>
      <c r="S275" s="304"/>
      <c r="T275" s="274"/>
      <c r="U275" s="274"/>
    </row>
    <row r="276" spans="1:21" ht="30.75" customHeight="1">
      <c r="A276" s="164"/>
      <c r="B276" s="164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274"/>
      <c r="U276" s="274"/>
    </row>
    <row r="277" spans="1:21" ht="12.75">
      <c r="A277" s="164"/>
      <c r="B277" s="164"/>
      <c r="C277" s="265"/>
      <c r="D277" s="265"/>
      <c r="E277" s="265"/>
      <c r="F277" s="265"/>
      <c r="G277" s="265"/>
      <c r="H277" s="265"/>
      <c r="I277" s="265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274"/>
      <c r="U277" s="274"/>
    </row>
    <row r="278" spans="1:21" ht="25.5" customHeight="1">
      <c r="A278" s="164"/>
      <c r="B278" s="164"/>
      <c r="C278" s="265"/>
      <c r="D278" s="265"/>
      <c r="E278" s="523"/>
      <c r="F278" s="265"/>
      <c r="G278" s="265"/>
      <c r="H278" s="265"/>
      <c r="I278" s="265"/>
      <c r="J278" s="163"/>
      <c r="K278" s="163"/>
      <c r="L278" s="549"/>
      <c r="M278" s="549"/>
      <c r="N278" s="549"/>
      <c r="O278" s="163"/>
      <c r="P278" s="163"/>
      <c r="Q278" s="163"/>
      <c r="R278" s="163"/>
      <c r="S278" s="163"/>
      <c r="T278" s="274"/>
      <c r="U278" s="274"/>
    </row>
    <row r="279" spans="1:21" ht="12.75">
      <c r="A279" s="164"/>
      <c r="B279" s="164"/>
      <c r="C279" s="265"/>
      <c r="D279" s="265"/>
      <c r="E279" s="523"/>
      <c r="F279" s="265"/>
      <c r="G279" s="265"/>
      <c r="H279" s="265"/>
      <c r="I279" s="265"/>
      <c r="J279" s="163"/>
      <c r="K279" s="163"/>
      <c r="L279" s="523"/>
      <c r="M279" s="523"/>
      <c r="N279" s="523"/>
      <c r="O279" s="163"/>
      <c r="P279" s="163"/>
      <c r="Q279" s="163"/>
      <c r="R279" s="163"/>
      <c r="S279" s="163"/>
      <c r="T279" s="274"/>
      <c r="U279" s="274"/>
    </row>
    <row r="280" spans="1:21" s="280" customFormat="1" ht="12.75">
      <c r="A280" s="164"/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293"/>
      <c r="U280" s="293"/>
    </row>
    <row r="281" spans="1:21" s="280" customFormat="1" ht="12.75">
      <c r="A281" s="165"/>
      <c r="B281" s="165"/>
      <c r="C281" s="165"/>
      <c r="D281" s="165"/>
      <c r="E281" s="165"/>
      <c r="F281" s="294"/>
      <c r="G281" s="165"/>
      <c r="H281" s="165"/>
      <c r="I281" s="165"/>
      <c r="J281" s="165"/>
      <c r="K281" s="165"/>
      <c r="L281" s="294"/>
      <c r="M281" s="165"/>
      <c r="N281" s="165"/>
      <c r="O281" s="294"/>
      <c r="P281" s="165"/>
      <c r="Q281" s="165"/>
      <c r="R281" s="165"/>
      <c r="S281" s="165"/>
      <c r="T281" s="293"/>
      <c r="U281" s="293"/>
    </row>
    <row r="282" spans="1:21" s="280" customFormat="1" ht="12.75">
      <c r="A282" s="164"/>
      <c r="B282" s="164"/>
      <c r="C282" s="166"/>
      <c r="D282" s="166"/>
      <c r="E282" s="295"/>
      <c r="F282" s="295"/>
      <c r="G282" s="166"/>
      <c r="H282" s="166"/>
      <c r="I282" s="166"/>
      <c r="J282" s="166"/>
      <c r="K282" s="166"/>
      <c r="L282" s="295"/>
      <c r="M282" s="166"/>
      <c r="N282" s="166"/>
      <c r="O282" s="295"/>
      <c r="P282" s="166"/>
      <c r="Q282" s="166"/>
      <c r="R282" s="166"/>
      <c r="S282" s="166"/>
      <c r="T282" s="293"/>
      <c r="U282" s="293"/>
    </row>
    <row r="283" spans="1:21" s="280" customFormat="1" ht="12.75">
      <c r="A283" s="296"/>
      <c r="B283" s="164"/>
      <c r="C283" s="164"/>
      <c r="D283" s="164"/>
      <c r="E283" s="167"/>
      <c r="F283" s="167"/>
      <c r="G283" s="164"/>
      <c r="H283" s="164"/>
      <c r="I283" s="164"/>
      <c r="J283" s="164"/>
      <c r="K283" s="164"/>
      <c r="L283" s="167"/>
      <c r="M283" s="164"/>
      <c r="N283" s="164"/>
      <c r="O283" s="167"/>
      <c r="P283" s="164"/>
      <c r="Q283" s="164"/>
      <c r="R283" s="164"/>
      <c r="S283" s="164"/>
      <c r="T283" s="293"/>
      <c r="U283" s="293"/>
    </row>
    <row r="284" spans="1:21" s="280" customFormat="1" ht="12.75">
      <c r="A284" s="296"/>
      <c r="B284" s="164"/>
      <c r="C284" s="164"/>
      <c r="D284" s="164"/>
      <c r="E284" s="295"/>
      <c r="F284" s="295"/>
      <c r="G284" s="164"/>
      <c r="H284" s="164"/>
      <c r="I284" s="164"/>
      <c r="J284" s="164"/>
      <c r="K284" s="164"/>
      <c r="L284" s="295"/>
      <c r="M284" s="166"/>
      <c r="N284" s="166"/>
      <c r="O284" s="295"/>
      <c r="P284" s="164"/>
      <c r="Q284" s="164"/>
      <c r="R284" s="164"/>
      <c r="S284" s="164"/>
      <c r="T284" s="293"/>
      <c r="U284" s="293"/>
    </row>
    <row r="285" spans="1:21" s="280" customFormat="1" ht="12.75">
      <c r="A285" s="297"/>
      <c r="B285" s="164"/>
      <c r="C285" s="164"/>
      <c r="D285" s="164"/>
      <c r="E285" s="295"/>
      <c r="F285" s="295"/>
      <c r="G285" s="164"/>
      <c r="H285" s="164"/>
      <c r="I285" s="164"/>
      <c r="J285" s="164"/>
      <c r="K285" s="164"/>
      <c r="L285" s="295"/>
      <c r="M285" s="166"/>
      <c r="N285" s="166"/>
      <c r="O285" s="295"/>
      <c r="P285" s="164"/>
      <c r="Q285" s="164"/>
      <c r="R285" s="164"/>
      <c r="S285" s="164"/>
      <c r="T285" s="293"/>
      <c r="U285" s="293"/>
    </row>
    <row r="286" spans="1:21" s="280" customFormat="1" ht="24.75" customHeight="1">
      <c r="A286" s="522"/>
      <c r="B286" s="164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293"/>
      <c r="U286" s="293"/>
    </row>
    <row r="287" spans="1:21" s="280" customFormat="1" ht="24.75" customHeight="1">
      <c r="A287" s="164"/>
      <c r="B287" s="164"/>
      <c r="C287" s="168"/>
      <c r="D287" s="168"/>
      <c r="E287" s="167"/>
      <c r="F287" s="167"/>
      <c r="G287" s="164"/>
      <c r="H287" s="164"/>
      <c r="I287" s="164"/>
      <c r="J287" s="164"/>
      <c r="K287" s="164"/>
      <c r="L287" s="167"/>
      <c r="M287" s="164"/>
      <c r="N287" s="164"/>
      <c r="O287" s="167"/>
      <c r="P287" s="164"/>
      <c r="Q287" s="164"/>
      <c r="R287" s="164"/>
      <c r="S287" s="164"/>
      <c r="T287" s="293"/>
      <c r="U287" s="293"/>
    </row>
    <row r="288" spans="1:21" s="280" customFormat="1" ht="24.75" customHeight="1">
      <c r="A288" s="164"/>
      <c r="B288" s="164"/>
      <c r="C288" s="168"/>
      <c r="D288" s="168"/>
      <c r="E288" s="167"/>
      <c r="F288" s="167"/>
      <c r="G288" s="168"/>
      <c r="H288" s="168"/>
      <c r="I288" s="168"/>
      <c r="J288" s="168"/>
      <c r="K288" s="168"/>
      <c r="L288" s="167"/>
      <c r="M288" s="168"/>
      <c r="N288" s="168"/>
      <c r="O288" s="167"/>
      <c r="P288" s="168"/>
      <c r="Q288" s="168"/>
      <c r="R288" s="168"/>
      <c r="S288" s="168"/>
      <c r="T288" s="293"/>
      <c r="U288" s="293"/>
    </row>
    <row r="289" spans="1:21" s="280" customFormat="1" ht="12.75">
      <c r="A289" s="164"/>
      <c r="B289" s="164"/>
      <c r="C289" s="169"/>
      <c r="D289" s="169"/>
      <c r="E289" s="295"/>
      <c r="F289" s="295"/>
      <c r="G289" s="169"/>
      <c r="H289" s="169"/>
      <c r="I289" s="169"/>
      <c r="J289" s="169"/>
      <c r="K289" s="170"/>
      <c r="L289" s="167"/>
      <c r="M289" s="170"/>
      <c r="N289" s="170"/>
      <c r="O289" s="167"/>
      <c r="P289" s="170"/>
      <c r="Q289" s="170"/>
      <c r="R289" s="170"/>
      <c r="S289" s="170"/>
      <c r="T289" s="293"/>
      <c r="U289" s="293"/>
    </row>
    <row r="290" spans="1:21" s="280" customFormat="1" ht="12.75">
      <c r="A290" s="164"/>
      <c r="B290" s="164"/>
      <c r="C290" s="169"/>
      <c r="D290" s="169"/>
      <c r="E290" s="167"/>
      <c r="F290" s="295"/>
      <c r="G290" s="169"/>
      <c r="H290" s="169"/>
      <c r="I290" s="169"/>
      <c r="J290" s="170"/>
      <c r="K290" s="170"/>
      <c r="L290" s="167"/>
      <c r="M290" s="170"/>
      <c r="N290" s="170"/>
      <c r="O290" s="167"/>
      <c r="P290" s="170"/>
      <c r="Q290" s="170"/>
      <c r="R290" s="170"/>
      <c r="S290" s="170"/>
      <c r="T290" s="293"/>
      <c r="U290" s="293"/>
    </row>
    <row r="291" spans="1:21" s="280" customFormat="1" ht="12.75">
      <c r="A291" s="164"/>
      <c r="B291" s="164"/>
      <c r="C291" s="170"/>
      <c r="D291" s="170"/>
      <c r="E291" s="167"/>
      <c r="F291" s="167"/>
      <c r="G291" s="170"/>
      <c r="H291" s="170"/>
      <c r="I291" s="170"/>
      <c r="J291" s="170"/>
      <c r="K291" s="170"/>
      <c r="L291" s="167"/>
      <c r="M291" s="170"/>
      <c r="N291" s="170"/>
      <c r="O291" s="167"/>
      <c r="P291" s="170"/>
      <c r="Q291" s="170"/>
      <c r="R291" s="170"/>
      <c r="S291" s="170"/>
      <c r="T291" s="293"/>
      <c r="U291" s="293"/>
    </row>
    <row r="292" spans="1:21" s="280" customFormat="1" ht="12.75">
      <c r="A292" s="164"/>
      <c r="B292" s="164"/>
      <c r="C292" s="168"/>
      <c r="D292" s="168"/>
      <c r="E292" s="167"/>
      <c r="F292" s="167"/>
      <c r="G292" s="168"/>
      <c r="H292" s="168"/>
      <c r="I292" s="168"/>
      <c r="J292" s="168"/>
      <c r="K292" s="168"/>
      <c r="L292" s="167"/>
      <c r="M292" s="168"/>
      <c r="N292" s="168"/>
      <c r="O292" s="167"/>
      <c r="P292" s="168"/>
      <c r="Q292" s="168"/>
      <c r="R292" s="168"/>
      <c r="S292" s="168"/>
      <c r="T292" s="293"/>
      <c r="U292" s="293"/>
    </row>
    <row r="293" spans="1:21" s="280" customFormat="1" ht="25.5" customHeight="1">
      <c r="A293" s="164"/>
      <c r="B293" s="164"/>
      <c r="C293" s="168"/>
      <c r="D293" s="168"/>
      <c r="E293" s="167"/>
      <c r="F293" s="167"/>
      <c r="G293" s="168"/>
      <c r="H293" s="168"/>
      <c r="I293" s="168"/>
      <c r="J293" s="168"/>
      <c r="K293" s="168"/>
      <c r="L293" s="167"/>
      <c r="M293" s="168"/>
      <c r="N293" s="168"/>
      <c r="O293" s="167"/>
      <c r="P293" s="168"/>
      <c r="Q293" s="168"/>
      <c r="R293" s="168"/>
      <c r="S293" s="168"/>
      <c r="T293" s="293"/>
      <c r="U293" s="293"/>
    </row>
    <row r="294" spans="1:21" s="280" customFormat="1" ht="33" customHeight="1">
      <c r="A294" s="164"/>
      <c r="B294" s="164"/>
      <c r="C294" s="168"/>
      <c r="D294" s="168"/>
      <c r="E294" s="167"/>
      <c r="F294" s="167"/>
      <c r="G294" s="168"/>
      <c r="H294" s="168"/>
      <c r="I294" s="168"/>
      <c r="J294" s="168"/>
      <c r="K294" s="168"/>
      <c r="L294" s="167"/>
      <c r="M294" s="168"/>
      <c r="N294" s="168"/>
      <c r="O294" s="167"/>
      <c r="P294" s="168"/>
      <c r="Q294" s="168"/>
      <c r="R294" s="168"/>
      <c r="S294" s="168"/>
      <c r="T294" s="293"/>
      <c r="U294" s="293"/>
    </row>
    <row r="295" spans="1:21" s="280" customFormat="1" ht="24.75" customHeight="1">
      <c r="A295" s="164"/>
      <c r="B295" s="164"/>
      <c r="C295" s="168"/>
      <c r="D295" s="168"/>
      <c r="E295" s="167"/>
      <c r="F295" s="167"/>
      <c r="G295" s="168"/>
      <c r="H295" s="168"/>
      <c r="I295" s="168"/>
      <c r="J295" s="168"/>
      <c r="K295" s="168"/>
      <c r="L295" s="167"/>
      <c r="M295" s="168"/>
      <c r="N295" s="168"/>
      <c r="O295" s="167"/>
      <c r="P295" s="168"/>
      <c r="Q295" s="168"/>
      <c r="R295" s="168"/>
      <c r="S295" s="168"/>
      <c r="T295" s="293"/>
      <c r="U295" s="293"/>
    </row>
    <row r="296" spans="1:21" s="280" customFormat="1" ht="12.75">
      <c r="A296" s="298"/>
      <c r="B296" s="165"/>
      <c r="C296" s="168"/>
      <c r="D296" s="168"/>
      <c r="E296" s="167"/>
      <c r="F296" s="167"/>
      <c r="G296" s="168"/>
      <c r="H296" s="168"/>
      <c r="I296" s="168"/>
      <c r="J296" s="168"/>
      <c r="K296" s="168"/>
      <c r="L296" s="167"/>
      <c r="M296" s="168"/>
      <c r="N296" s="168"/>
      <c r="O296" s="167"/>
      <c r="P296" s="168"/>
      <c r="Q296" s="168"/>
      <c r="R296" s="168"/>
      <c r="S296" s="168"/>
      <c r="T296" s="293"/>
      <c r="U296" s="293"/>
    </row>
    <row r="297" spans="1:21" s="280" customFormat="1" ht="24" customHeight="1">
      <c r="A297" s="294"/>
      <c r="B297" s="164"/>
      <c r="C297" s="168"/>
      <c r="D297" s="168"/>
      <c r="E297" s="167"/>
      <c r="F297" s="167"/>
      <c r="G297" s="168"/>
      <c r="H297" s="168"/>
      <c r="I297" s="168"/>
      <c r="J297" s="168"/>
      <c r="K297" s="168"/>
      <c r="L297" s="167"/>
      <c r="M297" s="168"/>
      <c r="N297" s="168"/>
      <c r="O297" s="167"/>
      <c r="P297" s="168"/>
      <c r="Q297" s="168"/>
      <c r="R297" s="168"/>
      <c r="S297" s="168"/>
      <c r="T297" s="293"/>
      <c r="U297" s="293"/>
    </row>
    <row r="298" spans="1:21" s="280" customFormat="1" ht="12.75">
      <c r="A298" s="299"/>
      <c r="B298" s="164"/>
      <c r="C298" s="171"/>
      <c r="D298" s="171"/>
      <c r="E298" s="167"/>
      <c r="F298" s="167"/>
      <c r="G298" s="171"/>
      <c r="H298" s="171"/>
      <c r="I298" s="171"/>
      <c r="J298" s="171"/>
      <c r="K298" s="171"/>
      <c r="L298" s="167"/>
      <c r="M298" s="171"/>
      <c r="N298" s="171"/>
      <c r="O298" s="167"/>
      <c r="P298" s="171"/>
      <c r="Q298" s="171"/>
      <c r="R298" s="171"/>
      <c r="S298" s="171"/>
      <c r="T298" s="293"/>
      <c r="U298" s="293"/>
    </row>
    <row r="299" spans="1:21" s="280" customFormat="1" ht="12.75">
      <c r="A299" s="296"/>
      <c r="B299" s="164"/>
      <c r="C299" s="171"/>
      <c r="D299" s="171"/>
      <c r="E299" s="167"/>
      <c r="F299" s="167"/>
      <c r="G299" s="171"/>
      <c r="H299" s="171"/>
      <c r="I299" s="171"/>
      <c r="J299" s="171"/>
      <c r="K299" s="171"/>
      <c r="L299" s="167"/>
      <c r="M299" s="171"/>
      <c r="N299" s="171"/>
      <c r="O299" s="167"/>
      <c r="P299" s="171"/>
      <c r="Q299" s="171"/>
      <c r="R299" s="171"/>
      <c r="S299" s="171"/>
      <c r="T299" s="293"/>
      <c r="U299" s="293"/>
    </row>
    <row r="300" spans="1:21" s="280" customFormat="1" ht="12.75">
      <c r="A300" s="296"/>
      <c r="B300" s="164"/>
      <c r="C300" s="171"/>
      <c r="D300" s="171"/>
      <c r="E300" s="167"/>
      <c r="F300" s="167"/>
      <c r="G300" s="171"/>
      <c r="H300" s="171"/>
      <c r="I300" s="171"/>
      <c r="J300" s="171"/>
      <c r="K300" s="171"/>
      <c r="L300" s="167"/>
      <c r="M300" s="171"/>
      <c r="N300" s="171"/>
      <c r="O300" s="167"/>
      <c r="P300" s="171"/>
      <c r="Q300" s="171"/>
      <c r="R300" s="171"/>
      <c r="S300" s="171"/>
      <c r="T300" s="293"/>
      <c r="U300" s="293"/>
    </row>
    <row r="301" spans="1:21" s="280" customFormat="1" ht="12.75">
      <c r="A301" s="297"/>
      <c r="B301" s="164"/>
      <c r="C301" s="171"/>
      <c r="D301" s="171"/>
      <c r="E301" s="167"/>
      <c r="F301" s="167"/>
      <c r="G301" s="171"/>
      <c r="H301" s="171"/>
      <c r="I301" s="171"/>
      <c r="J301" s="171"/>
      <c r="K301" s="171"/>
      <c r="L301" s="167"/>
      <c r="M301" s="171"/>
      <c r="N301" s="171"/>
      <c r="O301" s="167"/>
      <c r="P301" s="171"/>
      <c r="Q301" s="171"/>
      <c r="R301" s="171"/>
      <c r="S301" s="171"/>
      <c r="T301" s="293"/>
      <c r="U301" s="293"/>
    </row>
    <row r="302" spans="1:21" ht="25.5" customHeight="1">
      <c r="A302" s="297"/>
      <c r="B302" s="164"/>
      <c r="C302" s="171"/>
      <c r="D302" s="171"/>
      <c r="E302" s="167"/>
      <c r="F302" s="167"/>
      <c r="G302" s="171"/>
      <c r="H302" s="171"/>
      <c r="I302" s="171"/>
      <c r="J302" s="171"/>
      <c r="K302" s="171"/>
      <c r="L302" s="167"/>
      <c r="M302" s="171"/>
      <c r="N302" s="171"/>
      <c r="O302" s="167"/>
      <c r="P302" s="171"/>
      <c r="Q302" s="171"/>
      <c r="R302" s="171"/>
      <c r="S302" s="171"/>
      <c r="T302" s="274"/>
      <c r="U302" s="274"/>
    </row>
    <row r="303" spans="1:21" ht="12.75">
      <c r="A303" s="297"/>
      <c r="B303" s="164"/>
      <c r="C303" s="171"/>
      <c r="D303" s="171"/>
      <c r="E303" s="167"/>
      <c r="F303" s="167"/>
      <c r="G303" s="171"/>
      <c r="H303" s="171"/>
      <c r="I303" s="171"/>
      <c r="J303" s="171"/>
      <c r="K303" s="171"/>
      <c r="L303" s="167"/>
      <c r="M303" s="171"/>
      <c r="N303" s="171"/>
      <c r="O303" s="167"/>
      <c r="P303" s="171"/>
      <c r="Q303" s="171"/>
      <c r="R303" s="171"/>
      <c r="S303" s="171"/>
      <c r="T303" s="274"/>
      <c r="U303" s="274"/>
    </row>
    <row r="304" spans="1:21" ht="27" customHeight="1">
      <c r="A304" s="296"/>
      <c r="B304" s="165"/>
      <c r="C304" s="172"/>
      <c r="D304" s="172"/>
      <c r="E304" s="167"/>
      <c r="F304" s="167"/>
      <c r="G304" s="172"/>
      <c r="H304" s="172"/>
      <c r="I304" s="172"/>
      <c r="J304" s="172"/>
      <c r="K304" s="172"/>
      <c r="L304" s="167"/>
      <c r="M304" s="172"/>
      <c r="N304" s="172"/>
      <c r="O304" s="167"/>
      <c r="P304" s="172"/>
      <c r="Q304" s="172"/>
      <c r="R304" s="172"/>
      <c r="S304" s="172"/>
      <c r="T304" s="274"/>
      <c r="U304" s="274"/>
    </row>
    <row r="305" spans="1:21" ht="12.75">
      <c r="A305" s="297"/>
      <c r="B305" s="165"/>
      <c r="C305" s="172"/>
      <c r="D305" s="172"/>
      <c r="E305" s="167"/>
      <c r="F305" s="167"/>
      <c r="G305" s="172"/>
      <c r="H305" s="172"/>
      <c r="I305" s="172"/>
      <c r="J305" s="172"/>
      <c r="K305" s="172"/>
      <c r="L305" s="167"/>
      <c r="M305" s="172"/>
      <c r="N305" s="172"/>
      <c r="O305" s="167"/>
      <c r="P305" s="172"/>
      <c r="Q305" s="172"/>
      <c r="R305" s="172"/>
      <c r="S305" s="172"/>
      <c r="T305" s="274"/>
      <c r="U305" s="274"/>
    </row>
    <row r="306" spans="1:21" ht="12.75">
      <c r="A306" s="297"/>
      <c r="B306" s="165"/>
      <c r="C306" s="172"/>
      <c r="D306" s="172"/>
      <c r="E306" s="167"/>
      <c r="F306" s="167"/>
      <c r="G306" s="172"/>
      <c r="H306" s="172"/>
      <c r="I306" s="172"/>
      <c r="J306" s="172"/>
      <c r="K306" s="172"/>
      <c r="L306" s="167"/>
      <c r="M306" s="172"/>
      <c r="N306" s="172"/>
      <c r="O306" s="167"/>
      <c r="P306" s="172"/>
      <c r="Q306" s="172"/>
      <c r="R306" s="172"/>
      <c r="S306" s="172"/>
      <c r="T306" s="274"/>
      <c r="U306" s="274"/>
    </row>
    <row r="307" spans="1:21" ht="39" customHeight="1">
      <c r="A307" s="297"/>
      <c r="B307" s="165"/>
      <c r="C307" s="172"/>
      <c r="D307" s="172"/>
      <c r="E307" s="167"/>
      <c r="F307" s="167"/>
      <c r="G307" s="172"/>
      <c r="H307" s="172"/>
      <c r="I307" s="172"/>
      <c r="J307" s="172"/>
      <c r="K307" s="172"/>
      <c r="L307" s="167"/>
      <c r="M307" s="172"/>
      <c r="N307" s="172"/>
      <c r="O307" s="167"/>
      <c r="P307" s="172"/>
      <c r="Q307" s="172"/>
      <c r="R307" s="172"/>
      <c r="S307" s="172"/>
      <c r="T307" s="274"/>
      <c r="U307" s="274"/>
    </row>
    <row r="308" spans="1:21" ht="12.75">
      <c r="A308" s="299"/>
      <c r="B308" s="165"/>
      <c r="C308" s="171"/>
      <c r="D308" s="171"/>
      <c r="E308" s="167"/>
      <c r="F308" s="167"/>
      <c r="G308" s="171"/>
      <c r="H308" s="171"/>
      <c r="I308" s="171"/>
      <c r="J308" s="171"/>
      <c r="K308" s="171"/>
      <c r="L308" s="167"/>
      <c r="M308" s="171"/>
      <c r="N308" s="171"/>
      <c r="O308" s="167"/>
      <c r="P308" s="171"/>
      <c r="Q308" s="171"/>
      <c r="R308" s="171"/>
      <c r="S308" s="171"/>
      <c r="T308" s="274"/>
      <c r="U308" s="274"/>
    </row>
    <row r="309" spans="1:21" ht="12.75">
      <c r="A309" s="296"/>
      <c r="B309" s="165"/>
      <c r="C309" s="171"/>
      <c r="D309" s="171"/>
      <c r="E309" s="167"/>
      <c r="F309" s="167"/>
      <c r="G309" s="171"/>
      <c r="H309" s="171"/>
      <c r="I309" s="171"/>
      <c r="J309" s="171"/>
      <c r="K309" s="171"/>
      <c r="L309" s="167"/>
      <c r="M309" s="171"/>
      <c r="N309" s="171"/>
      <c r="O309" s="167"/>
      <c r="P309" s="171"/>
      <c r="Q309" s="171"/>
      <c r="R309" s="171"/>
      <c r="S309" s="171"/>
      <c r="T309" s="274"/>
      <c r="U309" s="274"/>
    </row>
    <row r="310" spans="1:21" ht="12.75">
      <c r="A310" s="296"/>
      <c r="B310" s="165"/>
      <c r="C310" s="171"/>
      <c r="D310" s="171"/>
      <c r="E310" s="167"/>
      <c r="F310" s="167"/>
      <c r="G310" s="171"/>
      <c r="H310" s="171"/>
      <c r="I310" s="171"/>
      <c r="J310" s="171"/>
      <c r="K310" s="171"/>
      <c r="L310" s="167"/>
      <c r="M310" s="171"/>
      <c r="N310" s="171"/>
      <c r="O310" s="167"/>
      <c r="P310" s="171"/>
      <c r="Q310" s="171"/>
      <c r="R310" s="171"/>
      <c r="S310" s="171"/>
      <c r="T310" s="274"/>
      <c r="U310" s="274"/>
    </row>
    <row r="311" spans="1:21" ht="12.75">
      <c r="A311" s="297"/>
      <c r="B311" s="165"/>
      <c r="C311" s="171"/>
      <c r="D311" s="171"/>
      <c r="E311" s="167"/>
      <c r="F311" s="167"/>
      <c r="G311" s="171"/>
      <c r="H311" s="171"/>
      <c r="I311" s="171"/>
      <c r="J311" s="171"/>
      <c r="K311" s="171"/>
      <c r="L311" s="167"/>
      <c r="M311" s="171"/>
      <c r="N311" s="171"/>
      <c r="O311" s="167"/>
      <c r="P311" s="171"/>
      <c r="Q311" s="171"/>
      <c r="R311" s="171"/>
      <c r="S311" s="171"/>
      <c r="T311" s="274"/>
      <c r="U311" s="274"/>
    </row>
    <row r="312" spans="1:21" ht="12.75">
      <c r="A312" s="296"/>
      <c r="B312" s="165"/>
      <c r="C312" s="171"/>
      <c r="D312" s="171"/>
      <c r="E312" s="167"/>
      <c r="F312" s="167"/>
      <c r="G312" s="171"/>
      <c r="H312" s="171"/>
      <c r="I312" s="171"/>
      <c r="J312" s="171"/>
      <c r="K312" s="171"/>
      <c r="L312" s="167"/>
      <c r="M312" s="171"/>
      <c r="N312" s="171"/>
      <c r="O312" s="167"/>
      <c r="P312" s="171"/>
      <c r="Q312" s="171"/>
      <c r="R312" s="171"/>
      <c r="S312" s="171"/>
      <c r="T312" s="274"/>
      <c r="U312" s="274"/>
    </row>
    <row r="313" spans="1:21" ht="27.75" customHeight="1">
      <c r="A313" s="300"/>
      <c r="B313" s="165"/>
      <c r="C313" s="171"/>
      <c r="D313" s="171"/>
      <c r="E313" s="167"/>
      <c r="F313" s="167"/>
      <c r="G313" s="171"/>
      <c r="H313" s="171"/>
      <c r="I313" s="171"/>
      <c r="J313" s="171"/>
      <c r="K313" s="171"/>
      <c r="L313" s="167"/>
      <c r="M313" s="171"/>
      <c r="N313" s="171"/>
      <c r="O313" s="167"/>
      <c r="P313" s="171"/>
      <c r="Q313" s="171"/>
      <c r="R313" s="171"/>
      <c r="S313" s="171"/>
      <c r="T313" s="274"/>
      <c r="U313" s="274"/>
    </row>
    <row r="314" spans="1:21" ht="12.75">
      <c r="A314" s="296"/>
      <c r="B314" s="165"/>
      <c r="C314" s="171"/>
      <c r="D314" s="171"/>
      <c r="E314" s="167"/>
      <c r="F314" s="167"/>
      <c r="G314" s="171"/>
      <c r="H314" s="171"/>
      <c r="I314" s="171"/>
      <c r="J314" s="171"/>
      <c r="K314" s="171"/>
      <c r="L314" s="167"/>
      <c r="M314" s="171"/>
      <c r="N314" s="171"/>
      <c r="O314" s="167"/>
      <c r="P314" s="171"/>
      <c r="Q314" s="171"/>
      <c r="R314" s="171"/>
      <c r="S314" s="171"/>
      <c r="T314" s="274"/>
      <c r="U314" s="274"/>
    </row>
    <row r="315" spans="1:21" ht="12.75">
      <c r="A315" s="296"/>
      <c r="B315" s="165"/>
      <c r="C315" s="171"/>
      <c r="D315" s="171"/>
      <c r="E315" s="167"/>
      <c r="F315" s="167"/>
      <c r="G315" s="171"/>
      <c r="H315" s="171"/>
      <c r="I315" s="171"/>
      <c r="J315" s="171"/>
      <c r="K315" s="171"/>
      <c r="L315" s="167"/>
      <c r="M315" s="171"/>
      <c r="N315" s="171"/>
      <c r="O315" s="167"/>
      <c r="P315" s="171"/>
      <c r="Q315" s="171"/>
      <c r="R315" s="171"/>
      <c r="S315" s="171"/>
      <c r="T315" s="274"/>
      <c r="U315" s="274"/>
    </row>
    <row r="316" spans="1:21" ht="12.75">
      <c r="A316" s="296"/>
      <c r="B316" s="165"/>
      <c r="C316" s="171"/>
      <c r="D316" s="171"/>
      <c r="E316" s="167"/>
      <c r="F316" s="167"/>
      <c r="G316" s="171"/>
      <c r="H316" s="171"/>
      <c r="I316" s="171"/>
      <c r="J316" s="171"/>
      <c r="K316" s="171"/>
      <c r="L316" s="167"/>
      <c r="M316" s="171"/>
      <c r="N316" s="171"/>
      <c r="O316" s="167"/>
      <c r="P316" s="171"/>
      <c r="Q316" s="171"/>
      <c r="R316" s="171"/>
      <c r="S316" s="171"/>
      <c r="T316" s="274"/>
      <c r="U316" s="274"/>
    </row>
    <row r="317" spans="1:21" ht="12.75">
      <c r="A317" s="297"/>
      <c r="B317" s="165"/>
      <c r="C317" s="171"/>
      <c r="D317" s="171"/>
      <c r="E317" s="167"/>
      <c r="F317" s="167"/>
      <c r="G317" s="171"/>
      <c r="H317" s="171"/>
      <c r="I317" s="171"/>
      <c r="J317" s="171"/>
      <c r="K317" s="171"/>
      <c r="L317" s="167"/>
      <c r="M317" s="171"/>
      <c r="N317" s="171"/>
      <c r="O317" s="167"/>
      <c r="P317" s="171"/>
      <c r="Q317" s="171"/>
      <c r="R317" s="171"/>
      <c r="S317" s="171"/>
      <c r="T317" s="274"/>
      <c r="U317" s="274"/>
    </row>
    <row r="318" spans="1:21" ht="12.75">
      <c r="A318" s="297"/>
      <c r="B318" s="165"/>
      <c r="C318" s="171"/>
      <c r="D318" s="171"/>
      <c r="E318" s="167"/>
      <c r="F318" s="167"/>
      <c r="G318" s="171"/>
      <c r="H318" s="171"/>
      <c r="I318" s="171"/>
      <c r="J318" s="171"/>
      <c r="K318" s="171"/>
      <c r="L318" s="167"/>
      <c r="M318" s="171"/>
      <c r="N318" s="171"/>
      <c r="O318" s="167"/>
      <c r="P318" s="171"/>
      <c r="Q318" s="171"/>
      <c r="R318" s="171"/>
      <c r="S318" s="171"/>
      <c r="T318" s="274"/>
      <c r="U318" s="274"/>
    </row>
    <row r="319" spans="1:21" ht="12.75">
      <c r="A319" s="296"/>
      <c r="B319" s="165"/>
      <c r="C319" s="171"/>
      <c r="D319" s="171"/>
      <c r="E319" s="167"/>
      <c r="F319" s="167"/>
      <c r="G319" s="171"/>
      <c r="H319" s="171"/>
      <c r="I319" s="171"/>
      <c r="J319" s="171"/>
      <c r="K319" s="171"/>
      <c r="L319" s="167"/>
      <c r="M319" s="171"/>
      <c r="N319" s="171"/>
      <c r="O319" s="167"/>
      <c r="P319" s="171"/>
      <c r="Q319" s="171"/>
      <c r="R319" s="171"/>
      <c r="S319" s="171"/>
      <c r="T319" s="274"/>
      <c r="U319" s="274"/>
    </row>
    <row r="320" spans="1:21" ht="12.75">
      <c r="A320" s="297"/>
      <c r="B320" s="165"/>
      <c r="C320" s="171"/>
      <c r="D320" s="171"/>
      <c r="E320" s="167"/>
      <c r="F320" s="167"/>
      <c r="G320" s="171"/>
      <c r="H320" s="171"/>
      <c r="I320" s="171"/>
      <c r="J320" s="171"/>
      <c r="K320" s="171"/>
      <c r="L320" s="167"/>
      <c r="M320" s="171"/>
      <c r="N320" s="171"/>
      <c r="O320" s="167"/>
      <c r="P320" s="171"/>
      <c r="Q320" s="171"/>
      <c r="R320" s="171"/>
      <c r="S320" s="171"/>
      <c r="T320" s="274"/>
      <c r="U320" s="274"/>
    </row>
    <row r="321" spans="1:21" ht="12.75">
      <c r="A321" s="297"/>
      <c r="B321" s="165"/>
      <c r="C321" s="171"/>
      <c r="D321" s="171"/>
      <c r="E321" s="167"/>
      <c r="F321" s="167"/>
      <c r="G321" s="171"/>
      <c r="H321" s="171"/>
      <c r="I321" s="171"/>
      <c r="J321" s="171"/>
      <c r="K321" s="171"/>
      <c r="L321" s="167"/>
      <c r="M321" s="171"/>
      <c r="N321" s="171"/>
      <c r="O321" s="167"/>
      <c r="P321" s="171"/>
      <c r="Q321" s="171"/>
      <c r="R321" s="171"/>
      <c r="S321" s="171"/>
      <c r="T321" s="274"/>
      <c r="U321" s="274"/>
    </row>
    <row r="322" spans="1:23" ht="12.75">
      <c r="A322" s="296"/>
      <c r="B322" s="294"/>
      <c r="C322" s="173"/>
      <c r="D322" s="173"/>
      <c r="E322" s="295"/>
      <c r="F322" s="295"/>
      <c r="G322" s="173"/>
      <c r="H322" s="173"/>
      <c r="I322" s="173"/>
      <c r="J322" s="173"/>
      <c r="K322" s="173"/>
      <c r="L322" s="295"/>
      <c r="M322" s="173"/>
      <c r="N322" s="173"/>
      <c r="O322" s="295"/>
      <c r="P322" s="171"/>
      <c r="Q322" s="171"/>
      <c r="R322" s="171"/>
      <c r="S322" s="171"/>
      <c r="T322" s="274"/>
      <c r="U322" s="274"/>
      <c r="V322" s="274"/>
      <c r="W322" s="274"/>
    </row>
    <row r="323" spans="1:23" ht="12.75">
      <c r="A323" s="297"/>
      <c r="B323" s="294"/>
      <c r="C323" s="171"/>
      <c r="D323" s="171"/>
      <c r="E323" s="167"/>
      <c r="F323" s="167"/>
      <c r="G323" s="171"/>
      <c r="H323" s="171"/>
      <c r="I323" s="171"/>
      <c r="J323" s="171"/>
      <c r="K323" s="171"/>
      <c r="L323" s="167"/>
      <c r="M323" s="171"/>
      <c r="N323" s="171"/>
      <c r="O323" s="167"/>
      <c r="P323" s="171"/>
      <c r="Q323" s="171"/>
      <c r="R323" s="171"/>
      <c r="S323" s="171"/>
      <c r="T323" s="274"/>
      <c r="U323" s="274"/>
      <c r="V323" s="274"/>
      <c r="W323" s="274"/>
    </row>
    <row r="324" spans="1:23" ht="12.75">
      <c r="A324" s="300"/>
      <c r="B324" s="165"/>
      <c r="C324" s="171"/>
      <c r="D324" s="171"/>
      <c r="E324" s="167"/>
      <c r="F324" s="167"/>
      <c r="G324" s="171"/>
      <c r="H324" s="171"/>
      <c r="I324" s="171"/>
      <c r="J324" s="171"/>
      <c r="K324" s="171"/>
      <c r="L324" s="167"/>
      <c r="M324" s="171"/>
      <c r="N324" s="171"/>
      <c r="O324" s="167"/>
      <c r="P324" s="171"/>
      <c r="Q324" s="171"/>
      <c r="R324" s="171"/>
      <c r="S324" s="171"/>
      <c r="T324" s="274"/>
      <c r="U324" s="274"/>
      <c r="V324" s="274"/>
      <c r="W324" s="274"/>
    </row>
    <row r="325" spans="1:23" ht="12.75">
      <c r="A325" s="299"/>
      <c r="B325" s="294"/>
      <c r="C325" s="173"/>
      <c r="D325" s="173"/>
      <c r="E325" s="295"/>
      <c r="F325" s="295"/>
      <c r="G325" s="173"/>
      <c r="H325" s="173"/>
      <c r="I325" s="173"/>
      <c r="J325" s="173"/>
      <c r="K325" s="173"/>
      <c r="L325" s="295"/>
      <c r="M325" s="173"/>
      <c r="N325" s="173"/>
      <c r="O325" s="295"/>
      <c r="P325" s="173"/>
      <c r="Q325" s="173"/>
      <c r="R325" s="173"/>
      <c r="S325" s="173"/>
      <c r="T325" s="274"/>
      <c r="U325" s="274"/>
      <c r="V325" s="274"/>
      <c r="W325" s="274"/>
    </row>
    <row r="326" spans="1:23" ht="12.75">
      <c r="A326" s="299"/>
      <c r="B326" s="165"/>
      <c r="C326" s="171"/>
      <c r="D326" s="171"/>
      <c r="E326" s="167"/>
      <c r="F326" s="167"/>
      <c r="G326" s="171"/>
      <c r="H326" s="171"/>
      <c r="I326" s="171"/>
      <c r="J326" s="171"/>
      <c r="K326" s="171"/>
      <c r="L326" s="167"/>
      <c r="M326" s="171"/>
      <c r="N326" s="171"/>
      <c r="O326" s="167"/>
      <c r="P326" s="171"/>
      <c r="Q326" s="171"/>
      <c r="R326" s="171"/>
      <c r="S326" s="171"/>
      <c r="T326" s="274"/>
      <c r="U326" s="274"/>
      <c r="V326" s="274"/>
      <c r="W326" s="274"/>
    </row>
    <row r="327" spans="1:23" ht="27" customHeight="1">
      <c r="A327" s="301"/>
      <c r="B327" s="165"/>
      <c r="C327" s="171"/>
      <c r="D327" s="171"/>
      <c r="E327" s="167"/>
      <c r="F327" s="167"/>
      <c r="G327" s="171"/>
      <c r="H327" s="171"/>
      <c r="I327" s="171"/>
      <c r="J327" s="171"/>
      <c r="K327" s="171"/>
      <c r="L327" s="167"/>
      <c r="M327" s="171"/>
      <c r="N327" s="171"/>
      <c r="O327" s="167"/>
      <c r="P327" s="171"/>
      <c r="Q327" s="171"/>
      <c r="R327" s="171"/>
      <c r="S327" s="171"/>
      <c r="T327" s="168"/>
      <c r="U327" s="168"/>
      <c r="V327" s="168"/>
      <c r="W327" s="274"/>
    </row>
    <row r="328" spans="1:23" ht="12.75">
      <c r="A328" s="301"/>
      <c r="B328" s="165"/>
      <c r="C328" s="171"/>
      <c r="D328" s="171"/>
      <c r="E328" s="167"/>
      <c r="F328" s="167"/>
      <c r="G328" s="171"/>
      <c r="H328" s="171"/>
      <c r="I328" s="171"/>
      <c r="J328" s="171"/>
      <c r="K328" s="171"/>
      <c r="L328" s="167"/>
      <c r="M328" s="171"/>
      <c r="N328" s="171"/>
      <c r="O328" s="167"/>
      <c r="P328" s="171"/>
      <c r="Q328" s="171"/>
      <c r="R328" s="171"/>
      <c r="S328" s="171"/>
      <c r="T328" s="168"/>
      <c r="U328" s="168"/>
      <c r="V328" s="168"/>
      <c r="W328" s="274"/>
    </row>
    <row r="329" spans="1:23" ht="24.75" customHeight="1">
      <c r="A329" s="299"/>
      <c r="B329" s="165"/>
      <c r="C329" s="171"/>
      <c r="D329" s="171"/>
      <c r="E329" s="167"/>
      <c r="F329" s="167"/>
      <c r="G329" s="171"/>
      <c r="H329" s="171"/>
      <c r="I329" s="171"/>
      <c r="J329" s="171"/>
      <c r="K329" s="171"/>
      <c r="L329" s="167"/>
      <c r="M329" s="171"/>
      <c r="N329" s="171"/>
      <c r="O329" s="167"/>
      <c r="P329" s="171"/>
      <c r="Q329" s="171"/>
      <c r="R329" s="171"/>
      <c r="S329" s="171"/>
      <c r="T329" s="168"/>
      <c r="U329" s="168"/>
      <c r="V329" s="168"/>
      <c r="W329" s="274"/>
    </row>
    <row r="330" spans="1:23" ht="12.75">
      <c r="A330" s="301"/>
      <c r="B330" s="165"/>
      <c r="C330" s="171"/>
      <c r="D330" s="171"/>
      <c r="E330" s="167"/>
      <c r="F330" s="167"/>
      <c r="G330" s="171"/>
      <c r="H330" s="171"/>
      <c r="I330" s="171"/>
      <c r="J330" s="171"/>
      <c r="K330" s="171"/>
      <c r="L330" s="167"/>
      <c r="M330" s="171"/>
      <c r="N330" s="171"/>
      <c r="O330" s="167"/>
      <c r="P330" s="171"/>
      <c r="Q330" s="171"/>
      <c r="R330" s="171"/>
      <c r="S330" s="171"/>
      <c r="T330" s="274"/>
      <c r="U330" s="274"/>
      <c r="V330" s="274"/>
      <c r="W330" s="274"/>
    </row>
    <row r="331" spans="1:23" ht="12.75">
      <c r="A331" s="301"/>
      <c r="B331" s="165"/>
      <c r="C331" s="171"/>
      <c r="D331" s="171"/>
      <c r="E331" s="167"/>
      <c r="F331" s="167"/>
      <c r="G331" s="171"/>
      <c r="H331" s="171"/>
      <c r="I331" s="171"/>
      <c r="J331" s="171"/>
      <c r="K331" s="171"/>
      <c r="L331" s="167"/>
      <c r="M331" s="171"/>
      <c r="N331" s="171"/>
      <c r="O331" s="167"/>
      <c r="P331" s="171"/>
      <c r="Q331" s="171"/>
      <c r="R331" s="171"/>
      <c r="S331" s="171"/>
      <c r="T331" s="274"/>
      <c r="U331" s="274"/>
      <c r="V331" s="274"/>
      <c r="W331" s="274"/>
    </row>
    <row r="332" spans="1:23" ht="12.75">
      <c r="A332" s="299"/>
      <c r="B332" s="294"/>
      <c r="C332" s="173"/>
      <c r="D332" s="173"/>
      <c r="E332" s="295"/>
      <c r="F332" s="295"/>
      <c r="G332" s="173"/>
      <c r="H332" s="173"/>
      <c r="I332" s="173"/>
      <c r="J332" s="173"/>
      <c r="K332" s="173"/>
      <c r="L332" s="295"/>
      <c r="M332" s="173"/>
      <c r="N332" s="173"/>
      <c r="O332" s="295"/>
      <c r="P332" s="173"/>
      <c r="Q332" s="173"/>
      <c r="R332" s="173"/>
      <c r="S332" s="173"/>
      <c r="T332" s="274"/>
      <c r="U332" s="274"/>
      <c r="V332" s="274"/>
      <c r="W332" s="274"/>
    </row>
    <row r="333" spans="1:21" ht="12.75">
      <c r="A333" s="301"/>
      <c r="B333" s="294"/>
      <c r="C333" s="173"/>
      <c r="D333" s="173"/>
      <c r="E333" s="295"/>
      <c r="F333" s="295"/>
      <c r="G333" s="173"/>
      <c r="H333" s="173"/>
      <c r="I333" s="173"/>
      <c r="J333" s="173"/>
      <c r="K333" s="173"/>
      <c r="L333" s="295"/>
      <c r="M333" s="173"/>
      <c r="N333" s="173"/>
      <c r="O333" s="295"/>
      <c r="P333" s="173"/>
      <c r="Q333" s="173"/>
      <c r="R333" s="173"/>
      <c r="S333" s="173"/>
      <c r="T333" s="274"/>
      <c r="U333" s="274"/>
    </row>
    <row r="334" spans="1:21" ht="12.75">
      <c r="A334" s="301"/>
      <c r="B334" s="294"/>
      <c r="C334" s="173"/>
      <c r="D334" s="173"/>
      <c r="E334" s="295"/>
      <c r="F334" s="295"/>
      <c r="G334" s="173"/>
      <c r="H334" s="173"/>
      <c r="I334" s="173"/>
      <c r="J334" s="173"/>
      <c r="K334" s="173"/>
      <c r="L334" s="295"/>
      <c r="M334" s="173"/>
      <c r="N334" s="173"/>
      <c r="O334" s="295"/>
      <c r="P334" s="173"/>
      <c r="Q334" s="173"/>
      <c r="R334" s="173"/>
      <c r="S334" s="173"/>
      <c r="T334" s="274"/>
      <c r="U334" s="274"/>
    </row>
    <row r="335" spans="1:21" ht="27" customHeight="1">
      <c r="A335" s="301"/>
      <c r="B335" s="294"/>
      <c r="C335" s="171"/>
      <c r="D335" s="171"/>
      <c r="E335" s="167"/>
      <c r="F335" s="167"/>
      <c r="G335" s="171"/>
      <c r="H335" s="171"/>
      <c r="I335" s="171"/>
      <c r="J335" s="171"/>
      <c r="K335" s="171"/>
      <c r="L335" s="167"/>
      <c r="M335" s="171"/>
      <c r="N335" s="171"/>
      <c r="O335" s="167"/>
      <c r="P335" s="171"/>
      <c r="Q335" s="171"/>
      <c r="R335" s="171"/>
      <c r="S335" s="171"/>
      <c r="T335" s="274"/>
      <c r="U335" s="274"/>
    </row>
    <row r="336" spans="1:21" ht="24" customHeight="1">
      <c r="A336" s="297"/>
      <c r="B336" s="165"/>
      <c r="C336" s="171"/>
      <c r="D336" s="171"/>
      <c r="E336" s="167"/>
      <c r="F336" s="167"/>
      <c r="G336" s="171"/>
      <c r="H336" s="171"/>
      <c r="I336" s="171"/>
      <c r="J336" s="171"/>
      <c r="K336" s="171"/>
      <c r="L336" s="167"/>
      <c r="M336" s="171"/>
      <c r="N336" s="171"/>
      <c r="O336" s="167"/>
      <c r="P336" s="171"/>
      <c r="Q336" s="171"/>
      <c r="R336" s="171"/>
      <c r="S336" s="171"/>
      <c r="T336" s="274"/>
      <c r="U336" s="274"/>
    </row>
    <row r="337" spans="1:21" ht="36.75" customHeight="1">
      <c r="A337" s="297"/>
      <c r="B337" s="165"/>
      <c r="C337" s="171"/>
      <c r="D337" s="171"/>
      <c r="E337" s="167"/>
      <c r="F337" s="167"/>
      <c r="G337" s="171"/>
      <c r="H337" s="171"/>
      <c r="I337" s="171"/>
      <c r="J337" s="171"/>
      <c r="K337" s="171"/>
      <c r="L337" s="167"/>
      <c r="M337" s="171"/>
      <c r="N337" s="171"/>
      <c r="O337" s="167"/>
      <c r="P337" s="171"/>
      <c r="Q337" s="171"/>
      <c r="R337" s="171"/>
      <c r="S337" s="171"/>
      <c r="T337" s="274"/>
      <c r="U337" s="274"/>
    </row>
    <row r="338" spans="1:21" ht="12.75">
      <c r="A338" s="296"/>
      <c r="B338" s="165"/>
      <c r="C338" s="171"/>
      <c r="D338" s="171"/>
      <c r="E338" s="167"/>
      <c r="F338" s="167"/>
      <c r="G338" s="171"/>
      <c r="H338" s="171"/>
      <c r="I338" s="171"/>
      <c r="J338" s="171"/>
      <c r="K338" s="171"/>
      <c r="L338" s="167"/>
      <c r="M338" s="171"/>
      <c r="N338" s="171"/>
      <c r="O338" s="167"/>
      <c r="P338" s="171"/>
      <c r="Q338" s="171"/>
      <c r="R338" s="171"/>
      <c r="S338" s="171"/>
      <c r="T338" s="274"/>
      <c r="U338" s="274"/>
    </row>
    <row r="339" spans="1:21" ht="27" customHeight="1">
      <c r="A339" s="297"/>
      <c r="B339" s="165"/>
      <c r="C339" s="171"/>
      <c r="D339" s="171"/>
      <c r="E339" s="167"/>
      <c r="F339" s="167"/>
      <c r="G339" s="171"/>
      <c r="H339" s="171"/>
      <c r="I339" s="171"/>
      <c r="J339" s="171"/>
      <c r="K339" s="171"/>
      <c r="L339" s="167"/>
      <c r="M339" s="171"/>
      <c r="N339" s="171"/>
      <c r="O339" s="167"/>
      <c r="P339" s="171"/>
      <c r="Q339" s="171"/>
      <c r="R339" s="171"/>
      <c r="S339" s="171"/>
      <c r="T339" s="274"/>
      <c r="U339" s="274"/>
    </row>
    <row r="340" spans="1:21" ht="24.75" customHeight="1">
      <c r="A340" s="300"/>
      <c r="B340" s="165"/>
      <c r="C340" s="171"/>
      <c r="D340" s="171"/>
      <c r="E340" s="167"/>
      <c r="F340" s="167"/>
      <c r="G340" s="171"/>
      <c r="H340" s="171"/>
      <c r="I340" s="171"/>
      <c r="J340" s="171"/>
      <c r="K340" s="171"/>
      <c r="L340" s="167"/>
      <c r="M340" s="171"/>
      <c r="N340" s="171"/>
      <c r="O340" s="167"/>
      <c r="P340" s="171"/>
      <c r="Q340" s="171"/>
      <c r="R340" s="171"/>
      <c r="S340" s="171"/>
      <c r="T340" s="274"/>
      <c r="U340" s="274"/>
    </row>
    <row r="341" spans="1:21" ht="12.75">
      <c r="A341" s="300"/>
      <c r="B341" s="294"/>
      <c r="C341" s="171"/>
      <c r="D341" s="171"/>
      <c r="E341" s="167"/>
      <c r="F341" s="167"/>
      <c r="G341" s="171"/>
      <c r="H341" s="171"/>
      <c r="I341" s="171"/>
      <c r="J341" s="171"/>
      <c r="K341" s="171"/>
      <c r="L341" s="167"/>
      <c r="M341" s="171"/>
      <c r="N341" s="171"/>
      <c r="O341" s="167"/>
      <c r="P341" s="171"/>
      <c r="Q341" s="171"/>
      <c r="R341" s="171"/>
      <c r="S341" s="171"/>
      <c r="T341" s="274"/>
      <c r="U341" s="274"/>
    </row>
    <row r="342" spans="1:21" ht="12.75">
      <c r="A342" s="297"/>
      <c r="B342" s="165"/>
      <c r="C342" s="174"/>
      <c r="D342" s="174"/>
      <c r="E342" s="167"/>
      <c r="F342" s="167"/>
      <c r="G342" s="174"/>
      <c r="H342" s="174"/>
      <c r="I342" s="174"/>
      <c r="J342" s="174"/>
      <c r="K342" s="174"/>
      <c r="L342" s="167"/>
      <c r="M342" s="174"/>
      <c r="N342" s="174"/>
      <c r="O342" s="167"/>
      <c r="P342" s="174"/>
      <c r="Q342" s="174"/>
      <c r="R342" s="174"/>
      <c r="S342" s="174"/>
      <c r="T342" s="274"/>
      <c r="U342" s="274"/>
    </row>
    <row r="343" spans="1:21" ht="36.75" customHeight="1">
      <c r="A343" s="297"/>
      <c r="B343" s="294"/>
      <c r="C343" s="173"/>
      <c r="D343" s="173"/>
      <c r="E343" s="295"/>
      <c r="F343" s="295"/>
      <c r="G343" s="173"/>
      <c r="H343" s="173"/>
      <c r="I343" s="173"/>
      <c r="J343" s="171"/>
      <c r="K343" s="171"/>
      <c r="L343" s="167"/>
      <c r="M343" s="171"/>
      <c r="N343" s="171"/>
      <c r="O343" s="167"/>
      <c r="P343" s="171"/>
      <c r="Q343" s="171"/>
      <c r="R343" s="171"/>
      <c r="S343" s="171"/>
      <c r="T343" s="274"/>
      <c r="U343" s="274"/>
    </row>
    <row r="344" spans="1:21" ht="12.75">
      <c r="A344" s="296"/>
      <c r="B344" s="165"/>
      <c r="C344" s="171"/>
      <c r="D344" s="171"/>
      <c r="E344" s="167"/>
      <c r="F344" s="167"/>
      <c r="G344" s="171"/>
      <c r="H344" s="171"/>
      <c r="I344" s="171"/>
      <c r="J344" s="171"/>
      <c r="K344" s="171"/>
      <c r="L344" s="167"/>
      <c r="M344" s="171"/>
      <c r="N344" s="171"/>
      <c r="O344" s="167"/>
      <c r="P344" s="171"/>
      <c r="Q344" s="171"/>
      <c r="R344" s="171"/>
      <c r="S344" s="171"/>
      <c r="T344" s="274"/>
      <c r="U344" s="274"/>
    </row>
    <row r="345" spans="1:21" ht="12.75">
      <c r="A345" s="300"/>
      <c r="B345" s="165"/>
      <c r="C345" s="171"/>
      <c r="D345" s="171"/>
      <c r="E345" s="167"/>
      <c r="F345" s="167"/>
      <c r="G345" s="171"/>
      <c r="H345" s="171"/>
      <c r="I345" s="171"/>
      <c r="J345" s="171"/>
      <c r="K345" s="171"/>
      <c r="L345" s="167"/>
      <c r="M345" s="171"/>
      <c r="N345" s="171"/>
      <c r="O345" s="167"/>
      <c r="P345" s="171"/>
      <c r="Q345" s="171"/>
      <c r="R345" s="171"/>
      <c r="S345" s="171"/>
      <c r="T345" s="274"/>
      <c r="U345" s="274"/>
    </row>
    <row r="346" spans="1:21" ht="12.75">
      <c r="A346" s="300"/>
      <c r="B346" s="294"/>
      <c r="C346" s="171"/>
      <c r="D346" s="171"/>
      <c r="E346" s="167"/>
      <c r="F346" s="167"/>
      <c r="G346" s="171"/>
      <c r="H346" s="171"/>
      <c r="I346" s="171"/>
      <c r="J346" s="171"/>
      <c r="K346" s="171"/>
      <c r="L346" s="167"/>
      <c r="M346" s="171"/>
      <c r="N346" s="171"/>
      <c r="O346" s="167"/>
      <c r="P346" s="171"/>
      <c r="Q346" s="171"/>
      <c r="R346" s="171"/>
      <c r="S346" s="171"/>
      <c r="T346" s="274"/>
      <c r="U346" s="274"/>
    </row>
    <row r="347" spans="1:21" ht="12.75">
      <c r="A347" s="296"/>
      <c r="B347" s="165"/>
      <c r="C347" s="171"/>
      <c r="D347" s="171"/>
      <c r="E347" s="167"/>
      <c r="F347" s="167"/>
      <c r="G347" s="171"/>
      <c r="H347" s="171"/>
      <c r="I347" s="171"/>
      <c r="J347" s="171"/>
      <c r="K347" s="171"/>
      <c r="L347" s="167"/>
      <c r="M347" s="171"/>
      <c r="N347" s="171"/>
      <c r="O347" s="167"/>
      <c r="P347" s="171"/>
      <c r="Q347" s="171"/>
      <c r="R347" s="171"/>
      <c r="S347" s="171"/>
      <c r="T347" s="274"/>
      <c r="U347" s="274"/>
    </row>
    <row r="348" spans="1:21" ht="12.75">
      <c r="A348" s="296"/>
      <c r="B348" s="294"/>
      <c r="C348" s="173"/>
      <c r="D348" s="173"/>
      <c r="E348" s="295"/>
      <c r="F348" s="295"/>
      <c r="G348" s="173"/>
      <c r="H348" s="173"/>
      <c r="I348" s="173"/>
      <c r="J348" s="171"/>
      <c r="K348" s="171"/>
      <c r="L348" s="167"/>
      <c r="M348" s="171"/>
      <c r="N348" s="171"/>
      <c r="O348" s="167"/>
      <c r="P348" s="171"/>
      <c r="Q348" s="171"/>
      <c r="R348" s="171"/>
      <c r="S348" s="171"/>
      <c r="T348" s="274"/>
      <c r="U348" s="274"/>
    </row>
    <row r="349" spans="1:21" ht="12.75">
      <c r="A349" s="300"/>
      <c r="B349" s="294"/>
      <c r="C349" s="173"/>
      <c r="D349" s="173"/>
      <c r="E349" s="295"/>
      <c r="F349" s="295"/>
      <c r="G349" s="173"/>
      <c r="H349" s="173"/>
      <c r="I349" s="173"/>
      <c r="J349" s="173"/>
      <c r="K349" s="173"/>
      <c r="L349" s="295"/>
      <c r="M349" s="173"/>
      <c r="N349" s="173"/>
      <c r="O349" s="295"/>
      <c r="P349" s="173"/>
      <c r="Q349" s="173"/>
      <c r="R349" s="173"/>
      <c r="S349" s="173"/>
      <c r="T349" s="274"/>
      <c r="U349" s="274"/>
    </row>
    <row r="350" spans="1:21" ht="12.75">
      <c r="A350" s="300"/>
      <c r="B350" s="294"/>
      <c r="C350" s="173"/>
      <c r="D350" s="173"/>
      <c r="E350" s="295"/>
      <c r="F350" s="295"/>
      <c r="G350" s="173"/>
      <c r="H350" s="173"/>
      <c r="I350" s="173"/>
      <c r="J350" s="173"/>
      <c r="K350" s="173"/>
      <c r="L350" s="295"/>
      <c r="M350" s="173"/>
      <c r="N350" s="173"/>
      <c r="O350" s="295"/>
      <c r="P350" s="173"/>
      <c r="Q350" s="173"/>
      <c r="R350" s="173"/>
      <c r="S350" s="173"/>
      <c r="T350" s="274"/>
      <c r="U350" s="274"/>
    </row>
    <row r="351" spans="1:21" ht="12.75">
      <c r="A351" s="296"/>
      <c r="B351" s="165"/>
      <c r="C351" s="171"/>
      <c r="D351" s="171"/>
      <c r="E351" s="167"/>
      <c r="F351" s="167"/>
      <c r="G351" s="171"/>
      <c r="H351" s="171"/>
      <c r="I351" s="171"/>
      <c r="J351" s="171"/>
      <c r="K351" s="171"/>
      <c r="L351" s="167"/>
      <c r="M351" s="171"/>
      <c r="N351" s="171"/>
      <c r="O351" s="167"/>
      <c r="P351" s="171"/>
      <c r="Q351" s="171"/>
      <c r="R351" s="171"/>
      <c r="S351" s="171"/>
      <c r="T351" s="274"/>
      <c r="U351" s="274"/>
    </row>
    <row r="352" spans="1:21" ht="12.75">
      <c r="A352" s="296"/>
      <c r="B352" s="165"/>
      <c r="C352" s="171"/>
      <c r="D352" s="171"/>
      <c r="E352" s="167"/>
      <c r="F352" s="167"/>
      <c r="G352" s="171"/>
      <c r="H352" s="171"/>
      <c r="I352" s="171"/>
      <c r="J352" s="171"/>
      <c r="K352" s="171"/>
      <c r="L352" s="167"/>
      <c r="M352" s="171"/>
      <c r="N352" s="171"/>
      <c r="O352" s="167"/>
      <c r="P352" s="171"/>
      <c r="Q352" s="171"/>
      <c r="R352" s="171"/>
      <c r="S352" s="171"/>
      <c r="T352" s="274"/>
      <c r="U352" s="274"/>
    </row>
    <row r="353" spans="1:21" ht="12.75">
      <c r="A353" s="297"/>
      <c r="B353" s="165"/>
      <c r="C353" s="171"/>
      <c r="D353" s="171"/>
      <c r="E353" s="167"/>
      <c r="F353" s="167"/>
      <c r="G353" s="171"/>
      <c r="H353" s="171"/>
      <c r="I353" s="171"/>
      <c r="J353" s="171"/>
      <c r="K353" s="171"/>
      <c r="L353" s="167"/>
      <c r="M353" s="171"/>
      <c r="N353" s="171"/>
      <c r="O353" s="167"/>
      <c r="P353" s="171"/>
      <c r="Q353" s="171"/>
      <c r="R353" s="171"/>
      <c r="S353" s="171"/>
      <c r="T353" s="274"/>
      <c r="U353" s="274"/>
    </row>
    <row r="354" spans="1:21" ht="12.75">
      <c r="A354" s="297"/>
      <c r="B354" s="165"/>
      <c r="C354" s="171"/>
      <c r="D354" s="171"/>
      <c r="E354" s="167"/>
      <c r="F354" s="167"/>
      <c r="G354" s="171"/>
      <c r="H354" s="171"/>
      <c r="I354" s="171"/>
      <c r="J354" s="171"/>
      <c r="K354" s="171"/>
      <c r="L354" s="167"/>
      <c r="M354" s="171"/>
      <c r="N354" s="171"/>
      <c r="O354" s="167"/>
      <c r="P354" s="171"/>
      <c r="Q354" s="171"/>
      <c r="R354" s="171"/>
      <c r="S354" s="171"/>
      <c r="T354" s="274"/>
      <c r="U354" s="274"/>
    </row>
    <row r="355" spans="1:21" ht="12.75">
      <c r="A355" s="297"/>
      <c r="B355" s="165"/>
      <c r="C355" s="171"/>
      <c r="D355" s="171"/>
      <c r="E355" s="167"/>
      <c r="F355" s="167"/>
      <c r="G355" s="171"/>
      <c r="H355" s="171"/>
      <c r="I355" s="171"/>
      <c r="J355" s="171"/>
      <c r="K355" s="171"/>
      <c r="L355" s="167"/>
      <c r="M355" s="171"/>
      <c r="N355" s="171"/>
      <c r="O355" s="167"/>
      <c r="P355" s="171"/>
      <c r="Q355" s="171"/>
      <c r="R355" s="171"/>
      <c r="S355" s="171"/>
      <c r="T355" s="274"/>
      <c r="U355" s="274"/>
    </row>
    <row r="356" spans="1:21" ht="12.75">
      <c r="A356" s="297"/>
      <c r="B356" s="165"/>
      <c r="C356" s="171"/>
      <c r="D356" s="171"/>
      <c r="E356" s="167"/>
      <c r="F356" s="167"/>
      <c r="G356" s="171"/>
      <c r="H356" s="171"/>
      <c r="I356" s="171"/>
      <c r="J356" s="171"/>
      <c r="K356" s="171"/>
      <c r="L356" s="167"/>
      <c r="M356" s="171"/>
      <c r="N356" s="171"/>
      <c r="O356" s="167"/>
      <c r="P356" s="171"/>
      <c r="Q356" s="171"/>
      <c r="R356" s="171"/>
      <c r="S356" s="171"/>
      <c r="T356" s="274"/>
      <c r="U356" s="274"/>
    </row>
    <row r="357" spans="1:21" ht="12.75">
      <c r="A357" s="297"/>
      <c r="B357" s="165"/>
      <c r="C357" s="171"/>
      <c r="D357" s="171"/>
      <c r="E357" s="167"/>
      <c r="F357" s="167"/>
      <c r="G357" s="171"/>
      <c r="H357" s="171"/>
      <c r="I357" s="171"/>
      <c r="J357" s="171"/>
      <c r="K357" s="171"/>
      <c r="L357" s="167"/>
      <c r="M357" s="171"/>
      <c r="N357" s="171"/>
      <c r="O357" s="167"/>
      <c r="P357" s="171"/>
      <c r="Q357" s="171"/>
      <c r="R357" s="171"/>
      <c r="S357" s="171"/>
      <c r="T357" s="274"/>
      <c r="U357" s="274"/>
    </row>
    <row r="358" spans="1:21" ht="12.75">
      <c r="A358" s="300"/>
      <c r="B358" s="165"/>
      <c r="C358" s="171"/>
      <c r="D358" s="171"/>
      <c r="E358" s="167"/>
      <c r="F358" s="167"/>
      <c r="G358" s="171"/>
      <c r="H358" s="171"/>
      <c r="I358" s="171"/>
      <c r="J358" s="171"/>
      <c r="K358" s="171"/>
      <c r="L358" s="167"/>
      <c r="M358" s="171"/>
      <c r="N358" s="171"/>
      <c r="O358" s="167"/>
      <c r="P358" s="171"/>
      <c r="Q358" s="171"/>
      <c r="R358" s="171"/>
      <c r="S358" s="171"/>
      <c r="T358" s="274"/>
      <c r="U358" s="274"/>
    </row>
    <row r="359" spans="1:21" ht="12.75">
      <c r="A359" s="300"/>
      <c r="B359" s="165"/>
      <c r="C359" s="171"/>
      <c r="D359" s="171"/>
      <c r="E359" s="167"/>
      <c r="F359" s="167"/>
      <c r="G359" s="171"/>
      <c r="H359" s="171"/>
      <c r="I359" s="171"/>
      <c r="J359" s="171"/>
      <c r="K359" s="171"/>
      <c r="L359" s="167"/>
      <c r="M359" s="171"/>
      <c r="N359" s="171"/>
      <c r="O359" s="167"/>
      <c r="P359" s="171"/>
      <c r="Q359" s="171"/>
      <c r="R359" s="171"/>
      <c r="S359" s="171"/>
      <c r="T359" s="274"/>
      <c r="U359" s="274"/>
    </row>
    <row r="360" spans="1:21" ht="12.75">
      <c r="A360" s="297"/>
      <c r="B360" s="165"/>
      <c r="C360" s="171"/>
      <c r="D360" s="171"/>
      <c r="E360" s="167"/>
      <c r="F360" s="167"/>
      <c r="G360" s="171"/>
      <c r="H360" s="171"/>
      <c r="I360" s="171"/>
      <c r="J360" s="171"/>
      <c r="K360" s="171"/>
      <c r="L360" s="167"/>
      <c r="M360" s="171"/>
      <c r="N360" s="171"/>
      <c r="O360" s="167"/>
      <c r="P360" s="171"/>
      <c r="Q360" s="171"/>
      <c r="R360" s="171"/>
      <c r="S360" s="171"/>
      <c r="T360" s="274"/>
      <c r="U360" s="274"/>
    </row>
    <row r="361" spans="1:21" ht="12.75">
      <c r="A361" s="297"/>
      <c r="B361" s="165"/>
      <c r="C361" s="171"/>
      <c r="D361" s="171"/>
      <c r="E361" s="167"/>
      <c r="F361" s="167"/>
      <c r="G361" s="171"/>
      <c r="H361" s="171"/>
      <c r="I361" s="171"/>
      <c r="J361" s="171"/>
      <c r="K361" s="171"/>
      <c r="L361" s="167"/>
      <c r="M361" s="171"/>
      <c r="N361" s="171"/>
      <c r="O361" s="167"/>
      <c r="P361" s="171"/>
      <c r="Q361" s="171"/>
      <c r="R361" s="171"/>
      <c r="S361" s="171"/>
      <c r="T361" s="274"/>
      <c r="U361" s="274"/>
    </row>
    <row r="362" spans="1:21" ht="12.75">
      <c r="A362" s="297"/>
      <c r="B362" s="165"/>
      <c r="C362" s="171"/>
      <c r="D362" s="171"/>
      <c r="E362" s="167"/>
      <c r="F362" s="167"/>
      <c r="G362" s="171"/>
      <c r="H362" s="171"/>
      <c r="I362" s="171"/>
      <c r="J362" s="171"/>
      <c r="K362" s="171"/>
      <c r="L362" s="167"/>
      <c r="M362" s="171"/>
      <c r="N362" s="171"/>
      <c r="O362" s="167"/>
      <c r="P362" s="171"/>
      <c r="Q362" s="171"/>
      <c r="R362" s="171"/>
      <c r="S362" s="171"/>
      <c r="T362" s="274"/>
      <c r="U362" s="274"/>
    </row>
    <row r="363" spans="1:21" ht="12.75">
      <c r="A363" s="300"/>
      <c r="B363" s="165"/>
      <c r="C363" s="171"/>
      <c r="D363" s="171"/>
      <c r="E363" s="167"/>
      <c r="F363" s="167"/>
      <c r="G363" s="171"/>
      <c r="H363" s="171"/>
      <c r="I363" s="171"/>
      <c r="J363" s="171"/>
      <c r="K363" s="171"/>
      <c r="L363" s="167"/>
      <c r="M363" s="171"/>
      <c r="N363" s="171"/>
      <c r="O363" s="167"/>
      <c r="P363" s="171"/>
      <c r="Q363" s="171"/>
      <c r="R363" s="171"/>
      <c r="S363" s="171"/>
      <c r="T363" s="274"/>
      <c r="U363" s="274"/>
    </row>
    <row r="364" spans="1:21" ht="12.75">
      <c r="A364" s="300"/>
      <c r="B364" s="165"/>
      <c r="C364" s="171"/>
      <c r="D364" s="171"/>
      <c r="E364" s="167"/>
      <c r="F364" s="167"/>
      <c r="G364" s="171"/>
      <c r="H364" s="171"/>
      <c r="I364" s="171"/>
      <c r="J364" s="171"/>
      <c r="K364" s="171"/>
      <c r="L364" s="167"/>
      <c r="M364" s="171"/>
      <c r="N364" s="171"/>
      <c r="O364" s="167"/>
      <c r="P364" s="171"/>
      <c r="Q364" s="171"/>
      <c r="R364" s="171"/>
      <c r="S364" s="171"/>
      <c r="T364" s="274"/>
      <c r="U364" s="274"/>
    </row>
    <row r="365" spans="1:21" ht="12.75">
      <c r="A365" s="300"/>
      <c r="B365" s="165"/>
      <c r="C365" s="171"/>
      <c r="D365" s="171"/>
      <c r="E365" s="167"/>
      <c r="F365" s="167"/>
      <c r="G365" s="171"/>
      <c r="H365" s="171"/>
      <c r="I365" s="171"/>
      <c r="J365" s="171"/>
      <c r="K365" s="171"/>
      <c r="L365" s="167"/>
      <c r="M365" s="171"/>
      <c r="N365" s="171"/>
      <c r="O365" s="167"/>
      <c r="P365" s="171"/>
      <c r="Q365" s="171"/>
      <c r="R365" s="171"/>
      <c r="S365" s="171"/>
      <c r="T365" s="274"/>
      <c r="U365" s="274"/>
    </row>
    <row r="366" spans="1:21" ht="12.75">
      <c r="A366" s="300"/>
      <c r="B366" s="165"/>
      <c r="C366" s="171"/>
      <c r="D366" s="171"/>
      <c r="E366" s="167"/>
      <c r="F366" s="167"/>
      <c r="G366" s="171"/>
      <c r="H366" s="171"/>
      <c r="I366" s="171"/>
      <c r="J366" s="171"/>
      <c r="K366" s="171"/>
      <c r="L366" s="167"/>
      <c r="M366" s="171"/>
      <c r="N366" s="171"/>
      <c r="O366" s="167"/>
      <c r="P366" s="171"/>
      <c r="Q366" s="171"/>
      <c r="R366" s="171"/>
      <c r="S366" s="171"/>
      <c r="T366" s="274"/>
      <c r="U366" s="274"/>
    </row>
    <row r="367" spans="1:21" ht="12.75">
      <c r="A367" s="300"/>
      <c r="B367" s="165"/>
      <c r="C367" s="171"/>
      <c r="D367" s="171"/>
      <c r="E367" s="167"/>
      <c r="F367" s="167"/>
      <c r="G367" s="171"/>
      <c r="H367" s="171"/>
      <c r="I367" s="171"/>
      <c r="J367" s="171"/>
      <c r="K367" s="171"/>
      <c r="L367" s="167"/>
      <c r="M367" s="171"/>
      <c r="N367" s="171"/>
      <c r="O367" s="167"/>
      <c r="P367" s="171"/>
      <c r="Q367" s="171"/>
      <c r="R367" s="171"/>
      <c r="S367" s="171"/>
      <c r="T367" s="274"/>
      <c r="U367" s="274"/>
    </row>
    <row r="368" spans="1:21" ht="12.75">
      <c r="A368" s="300"/>
      <c r="B368" s="164"/>
      <c r="C368" s="171"/>
      <c r="D368" s="171"/>
      <c r="E368" s="167"/>
      <c r="F368" s="167"/>
      <c r="G368" s="171"/>
      <c r="H368" s="171"/>
      <c r="I368" s="171"/>
      <c r="J368" s="171"/>
      <c r="K368" s="171"/>
      <c r="L368" s="167"/>
      <c r="M368" s="171"/>
      <c r="N368" s="171"/>
      <c r="O368" s="167"/>
      <c r="P368" s="171"/>
      <c r="Q368" s="171"/>
      <c r="R368" s="171"/>
      <c r="S368" s="171"/>
      <c r="T368" s="274"/>
      <c r="U368" s="274"/>
    </row>
    <row r="369" spans="1:21" ht="12.75">
      <c r="A369" s="300"/>
      <c r="B369" s="164"/>
      <c r="C369" s="171"/>
      <c r="D369" s="171"/>
      <c r="E369" s="167"/>
      <c r="F369" s="167"/>
      <c r="G369" s="171"/>
      <c r="H369" s="171"/>
      <c r="I369" s="171"/>
      <c r="J369" s="171"/>
      <c r="K369" s="171"/>
      <c r="L369" s="167"/>
      <c r="M369" s="171"/>
      <c r="N369" s="171"/>
      <c r="O369" s="167"/>
      <c r="P369" s="171"/>
      <c r="Q369" s="171"/>
      <c r="R369" s="171"/>
      <c r="S369" s="171"/>
      <c r="T369" s="274"/>
      <c r="U369" s="274"/>
    </row>
    <row r="370" spans="1:21" ht="12.75">
      <c r="A370" s="300"/>
      <c r="B370" s="164"/>
      <c r="C370" s="171"/>
      <c r="D370" s="171"/>
      <c r="E370" s="167"/>
      <c r="F370" s="167"/>
      <c r="G370" s="171"/>
      <c r="H370" s="171"/>
      <c r="I370" s="171"/>
      <c r="J370" s="171"/>
      <c r="K370" s="171"/>
      <c r="L370" s="167"/>
      <c r="M370" s="171"/>
      <c r="N370" s="171"/>
      <c r="O370" s="167"/>
      <c r="P370" s="171"/>
      <c r="Q370" s="171"/>
      <c r="R370" s="171"/>
      <c r="S370" s="171"/>
      <c r="T370" s="274"/>
      <c r="U370" s="274"/>
    </row>
    <row r="371" spans="1:21" ht="12.75">
      <c r="A371" s="300"/>
      <c r="B371" s="164"/>
      <c r="C371" s="171"/>
      <c r="D371" s="171"/>
      <c r="E371" s="167"/>
      <c r="F371" s="167"/>
      <c r="G371" s="171"/>
      <c r="H371" s="171"/>
      <c r="I371" s="171"/>
      <c r="J371" s="171"/>
      <c r="K371" s="171"/>
      <c r="L371" s="167"/>
      <c r="M371" s="171"/>
      <c r="N371" s="171"/>
      <c r="O371" s="167"/>
      <c r="P371" s="171"/>
      <c r="Q371" s="171"/>
      <c r="R371" s="171"/>
      <c r="S371" s="171"/>
      <c r="T371" s="274"/>
      <c r="U371" s="274"/>
    </row>
    <row r="372" spans="1:21" ht="12.75">
      <c r="A372" s="300"/>
      <c r="B372" s="164"/>
      <c r="C372" s="171"/>
      <c r="D372" s="171"/>
      <c r="E372" s="167"/>
      <c r="F372" s="167"/>
      <c r="G372" s="171"/>
      <c r="H372" s="171"/>
      <c r="I372" s="171"/>
      <c r="J372" s="171"/>
      <c r="K372" s="171"/>
      <c r="L372" s="167"/>
      <c r="M372" s="171"/>
      <c r="N372" s="171"/>
      <c r="O372" s="167"/>
      <c r="P372" s="171"/>
      <c r="Q372" s="171"/>
      <c r="R372" s="171"/>
      <c r="S372" s="171"/>
      <c r="T372" s="274"/>
      <c r="U372" s="274"/>
    </row>
    <row r="373" spans="1:21" ht="12.75">
      <c r="A373" s="300"/>
      <c r="B373" s="164"/>
      <c r="C373" s="171"/>
      <c r="D373" s="171"/>
      <c r="E373" s="167"/>
      <c r="F373" s="167"/>
      <c r="G373" s="171"/>
      <c r="H373" s="171"/>
      <c r="I373" s="171"/>
      <c r="J373" s="171"/>
      <c r="K373" s="171"/>
      <c r="L373" s="167"/>
      <c r="M373" s="171"/>
      <c r="N373" s="171"/>
      <c r="O373" s="167"/>
      <c r="P373" s="171"/>
      <c r="Q373" s="171"/>
      <c r="R373" s="171"/>
      <c r="S373" s="171"/>
      <c r="T373" s="274"/>
      <c r="U373" s="274"/>
    </row>
    <row r="374" spans="1:21" ht="12.75">
      <c r="A374" s="300"/>
      <c r="B374" s="164"/>
      <c r="C374" s="171"/>
      <c r="D374" s="171"/>
      <c r="E374" s="167"/>
      <c r="F374" s="167"/>
      <c r="G374" s="171"/>
      <c r="H374" s="171"/>
      <c r="I374" s="171"/>
      <c r="J374" s="171"/>
      <c r="K374" s="171"/>
      <c r="L374" s="167"/>
      <c r="M374" s="171"/>
      <c r="N374" s="171"/>
      <c r="O374" s="167"/>
      <c r="P374" s="171"/>
      <c r="Q374" s="171"/>
      <c r="R374" s="171"/>
      <c r="S374" s="171"/>
      <c r="T374" s="274"/>
      <c r="U374" s="274"/>
    </row>
    <row r="375" spans="1:21" ht="12.75">
      <c r="A375" s="297"/>
      <c r="B375" s="164"/>
      <c r="C375" s="171"/>
      <c r="D375" s="171"/>
      <c r="E375" s="167"/>
      <c r="F375" s="167"/>
      <c r="G375" s="171"/>
      <c r="H375" s="171"/>
      <c r="I375" s="171"/>
      <c r="J375" s="171"/>
      <c r="K375" s="171"/>
      <c r="L375" s="167"/>
      <c r="M375" s="171"/>
      <c r="N375" s="171"/>
      <c r="O375" s="167"/>
      <c r="P375" s="171"/>
      <c r="Q375" s="171"/>
      <c r="R375" s="171"/>
      <c r="S375" s="171"/>
      <c r="T375" s="274"/>
      <c r="U375" s="274"/>
    </row>
    <row r="376" spans="1:21" ht="12.75">
      <c r="A376" s="297"/>
      <c r="B376" s="164"/>
      <c r="C376" s="171"/>
      <c r="D376" s="171"/>
      <c r="E376" s="167"/>
      <c r="F376" s="167"/>
      <c r="G376" s="171"/>
      <c r="H376" s="171"/>
      <c r="I376" s="171"/>
      <c r="J376" s="171"/>
      <c r="K376" s="171"/>
      <c r="L376" s="167"/>
      <c r="M376" s="171"/>
      <c r="N376" s="171"/>
      <c r="O376" s="167"/>
      <c r="P376" s="171"/>
      <c r="Q376" s="171"/>
      <c r="R376" s="171"/>
      <c r="S376" s="171"/>
      <c r="T376" s="274"/>
      <c r="U376" s="274"/>
    </row>
    <row r="377" spans="1:21" ht="12.75">
      <c r="A377" s="297"/>
      <c r="B377" s="164"/>
      <c r="C377" s="171"/>
      <c r="D377" s="171"/>
      <c r="E377" s="167"/>
      <c r="F377" s="167"/>
      <c r="G377" s="171"/>
      <c r="H377" s="171"/>
      <c r="I377" s="171"/>
      <c r="J377" s="171"/>
      <c r="K377" s="171"/>
      <c r="L377" s="167"/>
      <c r="M377" s="171"/>
      <c r="N377" s="171"/>
      <c r="O377" s="167"/>
      <c r="P377" s="171"/>
      <c r="Q377" s="171"/>
      <c r="R377" s="171"/>
      <c r="S377" s="171"/>
      <c r="T377" s="274"/>
      <c r="U377" s="274"/>
    </row>
    <row r="378" spans="1:21" ht="12.75">
      <c r="A378" s="297"/>
      <c r="B378" s="164"/>
      <c r="C378" s="171"/>
      <c r="D378" s="171"/>
      <c r="E378" s="167"/>
      <c r="F378" s="167"/>
      <c r="G378" s="171"/>
      <c r="H378" s="171"/>
      <c r="I378" s="171"/>
      <c r="J378" s="171"/>
      <c r="K378" s="171"/>
      <c r="L378" s="167"/>
      <c r="M378" s="171"/>
      <c r="N378" s="171"/>
      <c r="O378" s="167"/>
      <c r="P378" s="171"/>
      <c r="Q378" s="171"/>
      <c r="R378" s="171"/>
      <c r="S378" s="171"/>
      <c r="T378" s="274"/>
      <c r="U378" s="274"/>
    </row>
    <row r="379" spans="1:21" ht="12.75">
      <c r="A379" s="297"/>
      <c r="B379" s="164"/>
      <c r="C379" s="171"/>
      <c r="D379" s="171"/>
      <c r="E379" s="167"/>
      <c r="F379" s="167"/>
      <c r="G379" s="171"/>
      <c r="H379" s="171"/>
      <c r="I379" s="171"/>
      <c r="J379" s="171"/>
      <c r="K379" s="171"/>
      <c r="L379" s="167"/>
      <c r="M379" s="171"/>
      <c r="N379" s="171"/>
      <c r="O379" s="167"/>
      <c r="P379" s="171"/>
      <c r="Q379" s="171"/>
      <c r="R379" s="171"/>
      <c r="S379" s="171"/>
      <c r="T379" s="274"/>
      <c r="U379" s="274"/>
    </row>
    <row r="380" spans="1:21" ht="12.75">
      <c r="A380" s="297"/>
      <c r="B380" s="164"/>
      <c r="C380" s="171"/>
      <c r="D380" s="171"/>
      <c r="E380" s="167"/>
      <c r="F380" s="167"/>
      <c r="G380" s="171"/>
      <c r="H380" s="171"/>
      <c r="I380" s="171"/>
      <c r="J380" s="171"/>
      <c r="K380" s="171"/>
      <c r="L380" s="167"/>
      <c r="M380" s="171"/>
      <c r="N380" s="171"/>
      <c r="O380" s="167"/>
      <c r="P380" s="171"/>
      <c r="Q380" s="171"/>
      <c r="R380" s="171"/>
      <c r="S380" s="171"/>
      <c r="T380" s="274"/>
      <c r="U380" s="274"/>
    </row>
    <row r="381" spans="1:21" ht="12.75">
      <c r="A381" s="302"/>
      <c r="B381" s="302"/>
      <c r="C381" s="164"/>
      <c r="D381" s="164"/>
      <c r="E381" s="164"/>
      <c r="F381" s="164"/>
      <c r="G381" s="164"/>
      <c r="H381" s="164"/>
      <c r="I381" s="164"/>
      <c r="J381" s="171"/>
      <c r="K381" s="171"/>
      <c r="L381" s="167"/>
      <c r="M381" s="171"/>
      <c r="N381" s="171"/>
      <c r="O381" s="167"/>
      <c r="P381" s="171"/>
      <c r="Q381" s="171"/>
      <c r="R381" s="171"/>
      <c r="S381" s="171"/>
      <c r="T381" s="274"/>
      <c r="U381" s="274"/>
    </row>
    <row r="382" spans="1:21" ht="12.75">
      <c r="A382" s="302"/>
      <c r="B382" s="176"/>
      <c r="C382" s="164"/>
      <c r="D382" s="164"/>
      <c r="E382" s="164"/>
      <c r="F382" s="164"/>
      <c r="G382" s="164"/>
      <c r="H382" s="164"/>
      <c r="I382" s="164"/>
      <c r="J382" s="171"/>
      <c r="K382" s="171"/>
      <c r="L382" s="167"/>
      <c r="M382" s="171"/>
      <c r="N382" s="171"/>
      <c r="O382" s="167"/>
      <c r="P382" s="171"/>
      <c r="Q382" s="171"/>
      <c r="R382" s="171"/>
      <c r="S382" s="171"/>
      <c r="T382" s="274"/>
      <c r="U382" s="274"/>
    </row>
    <row r="383" spans="1:21" ht="12.75">
      <c r="A383" s="175"/>
      <c r="B383" s="175"/>
      <c r="C383" s="175"/>
      <c r="D383" s="175"/>
      <c r="E383" s="175"/>
      <c r="F383" s="175"/>
      <c r="G383" s="175"/>
      <c r="H383" s="175"/>
      <c r="I383" s="175"/>
      <c r="J383" s="171"/>
      <c r="K383" s="171"/>
      <c r="L383" s="167"/>
      <c r="M383" s="171"/>
      <c r="N383" s="171"/>
      <c r="O383" s="167"/>
      <c r="P383" s="171"/>
      <c r="Q383" s="171"/>
      <c r="R383" s="171"/>
      <c r="S383" s="171"/>
      <c r="T383" s="274"/>
      <c r="U383" s="274"/>
    </row>
    <row r="384" spans="1:21" ht="12.75">
      <c r="A384" s="175"/>
      <c r="B384" s="175"/>
      <c r="C384" s="175"/>
      <c r="D384" s="175"/>
      <c r="E384" s="175"/>
      <c r="F384" s="175"/>
      <c r="G384" s="175"/>
      <c r="H384" s="175"/>
      <c r="I384" s="175"/>
      <c r="J384" s="171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</row>
    <row r="385" spans="1:21" ht="12.75">
      <c r="A385" s="175"/>
      <c r="B385" s="175"/>
      <c r="C385" s="175"/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274"/>
      <c r="U385" s="274"/>
    </row>
    <row r="386" spans="1:21" ht="12.75">
      <c r="A386" s="175"/>
      <c r="B386" s="175"/>
      <c r="C386" s="175"/>
      <c r="D386" s="175"/>
      <c r="E386" s="175"/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274"/>
      <c r="U386" s="274"/>
    </row>
    <row r="387" spans="1:21" ht="12.75">
      <c r="A387" s="303"/>
      <c r="B387" s="164"/>
      <c r="C387" s="164"/>
      <c r="D387" s="175"/>
      <c r="E387" s="175"/>
      <c r="F387" s="175"/>
      <c r="G387" s="175"/>
      <c r="H387" s="175"/>
      <c r="I387" s="175"/>
      <c r="J387" s="176"/>
      <c r="K387" s="175"/>
      <c r="L387" s="175"/>
      <c r="M387" s="175"/>
      <c r="N387" s="175"/>
      <c r="O387" s="175"/>
      <c r="P387" s="175"/>
      <c r="Q387" s="175"/>
      <c r="R387" s="175"/>
      <c r="S387" s="175"/>
      <c r="T387" s="274"/>
      <c r="U387" s="274"/>
    </row>
    <row r="388" spans="1:23" ht="12.75">
      <c r="A388" s="178"/>
      <c r="B388" s="178"/>
      <c r="C388" s="178"/>
      <c r="D388" s="178"/>
      <c r="E388" s="178"/>
      <c r="F388" s="178"/>
      <c r="G388" s="178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305"/>
      <c r="W388" s="305"/>
    </row>
    <row r="389" spans="1:23" ht="12.75">
      <c r="A389" s="178"/>
      <c r="B389" s="178"/>
      <c r="C389" s="178"/>
      <c r="D389" s="178"/>
      <c r="E389" s="178"/>
      <c r="F389" s="178"/>
      <c r="G389" s="178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305"/>
      <c r="W389" s="305"/>
    </row>
    <row r="390" spans="1:23" ht="12.75">
      <c r="A390" s="178"/>
      <c r="B390" s="178"/>
      <c r="C390" s="178"/>
      <c r="D390" s="179"/>
      <c r="E390" s="179"/>
      <c r="F390" s="179"/>
      <c r="G390" s="178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305"/>
      <c r="W390" s="305"/>
    </row>
    <row r="391" spans="1:23" ht="12.75">
      <c r="A391" s="179"/>
      <c r="B391" s="179"/>
      <c r="C391" s="179"/>
      <c r="D391" s="17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8"/>
      <c r="U391" s="178"/>
      <c r="V391" s="305"/>
      <c r="W391" s="305"/>
    </row>
    <row r="392" spans="1:23" ht="12.75">
      <c r="A392" s="179"/>
      <c r="B392" s="179"/>
      <c r="C392" s="179"/>
      <c r="D392" s="179"/>
      <c r="E392" s="179"/>
      <c r="F392" s="179"/>
      <c r="G392" s="179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8"/>
      <c r="U392" s="178"/>
      <c r="V392" s="305"/>
      <c r="W392" s="305"/>
    </row>
    <row r="393" spans="1:23" ht="12.75">
      <c r="A393" s="179"/>
      <c r="B393" s="179"/>
      <c r="C393" s="179"/>
      <c r="D393" s="179"/>
      <c r="E393" s="179"/>
      <c r="F393" s="179"/>
      <c r="G393" s="179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178"/>
      <c r="U393" s="178"/>
      <c r="V393" s="305"/>
      <c r="W393" s="305"/>
    </row>
    <row r="394" spans="1:23" ht="12.75">
      <c r="A394" s="179"/>
      <c r="B394" s="178"/>
      <c r="C394" s="178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305"/>
      <c r="W394" s="305"/>
    </row>
    <row r="395" spans="1:23" ht="12.75">
      <c r="A395" s="179"/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178"/>
      <c r="O395" s="306"/>
      <c r="P395" s="306"/>
      <c r="Q395" s="306"/>
      <c r="R395" s="306"/>
      <c r="S395" s="306"/>
      <c r="T395" s="178"/>
      <c r="U395" s="178"/>
      <c r="V395" s="305"/>
      <c r="W395" s="305"/>
    </row>
    <row r="396" spans="1:23" ht="30.75" customHeight="1">
      <c r="A396" s="181"/>
      <c r="B396" s="181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78"/>
      <c r="U396" s="178"/>
      <c r="V396" s="305"/>
      <c r="W396" s="305"/>
    </row>
    <row r="397" spans="1:23" ht="12.75">
      <c r="A397" s="181"/>
      <c r="B397" s="181"/>
      <c r="C397" s="269"/>
      <c r="D397" s="269"/>
      <c r="E397" s="269"/>
      <c r="F397" s="269"/>
      <c r="G397" s="269"/>
      <c r="H397" s="269"/>
      <c r="I397" s="269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78"/>
      <c r="U397" s="178"/>
      <c r="V397" s="305"/>
      <c r="W397" s="305"/>
    </row>
    <row r="398" spans="1:23" ht="25.5" customHeight="1">
      <c r="A398" s="181"/>
      <c r="B398" s="181"/>
      <c r="C398" s="269"/>
      <c r="D398" s="269"/>
      <c r="E398" s="525"/>
      <c r="F398" s="269"/>
      <c r="G398" s="269"/>
      <c r="H398" s="269"/>
      <c r="I398" s="269"/>
      <c r="J398" s="180"/>
      <c r="K398" s="180"/>
      <c r="L398" s="555"/>
      <c r="M398" s="555"/>
      <c r="N398" s="555"/>
      <c r="O398" s="180"/>
      <c r="P398" s="180"/>
      <c r="Q398" s="180"/>
      <c r="R398" s="180"/>
      <c r="S398" s="180"/>
      <c r="T398" s="178"/>
      <c r="U398" s="178"/>
      <c r="V398" s="305"/>
      <c r="W398" s="305"/>
    </row>
    <row r="399" spans="1:23" ht="12.75">
      <c r="A399" s="181"/>
      <c r="B399" s="181"/>
      <c r="C399" s="269"/>
      <c r="D399" s="269"/>
      <c r="E399" s="525"/>
      <c r="F399" s="269"/>
      <c r="G399" s="269"/>
      <c r="H399" s="269"/>
      <c r="I399" s="269"/>
      <c r="J399" s="180"/>
      <c r="K399" s="180"/>
      <c r="L399" s="525"/>
      <c r="M399" s="525"/>
      <c r="N399" s="525"/>
      <c r="O399" s="180"/>
      <c r="P399" s="180"/>
      <c r="Q399" s="180"/>
      <c r="R399" s="180"/>
      <c r="S399" s="180"/>
      <c r="T399" s="178"/>
      <c r="U399" s="178"/>
      <c r="V399" s="305"/>
      <c r="W399" s="305"/>
    </row>
    <row r="400" spans="1:23" s="280" customFormat="1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  <c r="N400" s="181"/>
      <c r="O400" s="181"/>
      <c r="P400" s="181"/>
      <c r="Q400" s="181"/>
      <c r="R400" s="181"/>
      <c r="S400" s="181"/>
      <c r="T400" s="181"/>
      <c r="U400" s="181"/>
      <c r="V400" s="307"/>
      <c r="W400" s="307"/>
    </row>
    <row r="401" spans="1:23" s="280" customFormat="1" ht="12.75">
      <c r="A401" s="182"/>
      <c r="B401" s="182"/>
      <c r="C401" s="182"/>
      <c r="D401" s="182"/>
      <c r="E401" s="182"/>
      <c r="F401" s="308"/>
      <c r="G401" s="182"/>
      <c r="H401" s="182"/>
      <c r="I401" s="182"/>
      <c r="J401" s="182"/>
      <c r="K401" s="182"/>
      <c r="L401" s="308"/>
      <c r="M401" s="182"/>
      <c r="N401" s="182"/>
      <c r="O401" s="308"/>
      <c r="P401" s="182"/>
      <c r="Q401" s="182"/>
      <c r="R401" s="182"/>
      <c r="S401" s="182"/>
      <c r="T401" s="181"/>
      <c r="U401" s="181"/>
      <c r="V401" s="307"/>
      <c r="W401" s="307"/>
    </row>
    <row r="402" spans="1:23" s="280" customFormat="1" ht="12.75">
      <c r="A402" s="181"/>
      <c r="B402" s="181"/>
      <c r="C402" s="183"/>
      <c r="D402" s="183"/>
      <c r="E402" s="309"/>
      <c r="F402" s="309"/>
      <c r="G402" s="183"/>
      <c r="H402" s="183"/>
      <c r="I402" s="183"/>
      <c r="J402" s="183"/>
      <c r="K402" s="183"/>
      <c r="L402" s="309"/>
      <c r="M402" s="183"/>
      <c r="N402" s="183"/>
      <c r="O402" s="309"/>
      <c r="P402" s="183"/>
      <c r="Q402" s="183"/>
      <c r="R402" s="183"/>
      <c r="S402" s="183"/>
      <c r="T402" s="181"/>
      <c r="U402" s="181"/>
      <c r="V402" s="307"/>
      <c r="W402" s="307"/>
    </row>
    <row r="403" spans="1:23" s="280" customFormat="1" ht="12.75">
      <c r="A403" s="310"/>
      <c r="B403" s="181"/>
      <c r="C403" s="181"/>
      <c r="D403" s="181"/>
      <c r="E403" s="184"/>
      <c r="F403" s="184"/>
      <c r="G403" s="181"/>
      <c r="H403" s="181"/>
      <c r="I403" s="181"/>
      <c r="J403" s="181"/>
      <c r="K403" s="181"/>
      <c r="L403" s="184"/>
      <c r="M403" s="181"/>
      <c r="N403" s="181"/>
      <c r="O403" s="184"/>
      <c r="P403" s="181"/>
      <c r="Q403" s="181"/>
      <c r="R403" s="181"/>
      <c r="S403" s="181"/>
      <c r="T403" s="181"/>
      <c r="U403" s="181"/>
      <c r="V403" s="307"/>
      <c r="W403" s="307"/>
    </row>
    <row r="404" spans="1:23" s="280" customFormat="1" ht="12.75">
      <c r="A404" s="310"/>
      <c r="B404" s="181"/>
      <c r="C404" s="181"/>
      <c r="D404" s="181"/>
      <c r="E404" s="184"/>
      <c r="F404" s="184"/>
      <c r="G404" s="181"/>
      <c r="H404" s="181"/>
      <c r="I404" s="181"/>
      <c r="J404" s="181"/>
      <c r="K404" s="181"/>
      <c r="L404" s="184"/>
      <c r="M404" s="181"/>
      <c r="N404" s="181"/>
      <c r="O404" s="184"/>
      <c r="P404" s="181"/>
      <c r="Q404" s="181"/>
      <c r="R404" s="181"/>
      <c r="S404" s="181"/>
      <c r="T404" s="181"/>
      <c r="U404" s="181"/>
      <c r="V404" s="307"/>
      <c r="W404" s="307"/>
    </row>
    <row r="405" spans="1:23" s="280" customFormat="1" ht="12.75">
      <c r="A405" s="311"/>
      <c r="B405" s="181"/>
      <c r="C405" s="181"/>
      <c r="D405" s="181"/>
      <c r="E405" s="184"/>
      <c r="F405" s="184"/>
      <c r="G405" s="181"/>
      <c r="H405" s="181"/>
      <c r="I405" s="181"/>
      <c r="J405" s="181"/>
      <c r="K405" s="181"/>
      <c r="L405" s="184"/>
      <c r="M405" s="181"/>
      <c r="N405" s="181"/>
      <c r="O405" s="184"/>
      <c r="P405" s="181"/>
      <c r="Q405" s="181"/>
      <c r="R405" s="181"/>
      <c r="S405" s="181"/>
      <c r="T405" s="181"/>
      <c r="U405" s="181"/>
      <c r="V405" s="307"/>
      <c r="W405" s="307"/>
    </row>
    <row r="406" spans="1:23" s="280" customFormat="1" ht="37.5" customHeight="1">
      <c r="A406" s="312"/>
      <c r="B406" s="181"/>
      <c r="C406" s="184"/>
      <c r="D406" s="184"/>
      <c r="E406" s="167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1"/>
      <c r="U406" s="181"/>
      <c r="V406" s="307"/>
      <c r="W406" s="307"/>
    </row>
    <row r="407" spans="1:23" s="280" customFormat="1" ht="26.25" customHeight="1">
      <c r="A407" s="181"/>
      <c r="B407" s="181"/>
      <c r="C407" s="185"/>
      <c r="D407" s="185"/>
      <c r="E407" s="167"/>
      <c r="F407" s="184"/>
      <c r="G407" s="181"/>
      <c r="H407" s="181"/>
      <c r="I407" s="181"/>
      <c r="J407" s="181"/>
      <c r="K407" s="181"/>
      <c r="L407" s="184"/>
      <c r="M407" s="181"/>
      <c r="N407" s="181"/>
      <c r="O407" s="184"/>
      <c r="P407" s="181"/>
      <c r="Q407" s="181"/>
      <c r="R407" s="181"/>
      <c r="S407" s="181"/>
      <c r="T407" s="181"/>
      <c r="U407" s="181"/>
      <c r="V407" s="307"/>
      <c r="W407" s="307"/>
    </row>
    <row r="408" spans="1:23" s="280" customFormat="1" ht="38.25" customHeight="1">
      <c r="A408" s="181"/>
      <c r="B408" s="181"/>
      <c r="C408" s="185"/>
      <c r="D408" s="185"/>
      <c r="E408" s="184"/>
      <c r="F408" s="184"/>
      <c r="G408" s="185"/>
      <c r="H408" s="185"/>
      <c r="I408" s="185"/>
      <c r="J408" s="185"/>
      <c r="K408" s="185"/>
      <c r="L408" s="184"/>
      <c r="M408" s="185"/>
      <c r="N408" s="185"/>
      <c r="O408" s="184"/>
      <c r="P408" s="185"/>
      <c r="Q408" s="185"/>
      <c r="R408" s="185"/>
      <c r="S408" s="185"/>
      <c r="T408" s="181"/>
      <c r="U408" s="181"/>
      <c r="V408" s="307"/>
      <c r="W408" s="307"/>
    </row>
    <row r="409" spans="1:23" s="280" customFormat="1" ht="31.5" customHeight="1">
      <c r="A409" s="181"/>
      <c r="B409" s="181"/>
      <c r="C409" s="270"/>
      <c r="D409" s="270"/>
      <c r="E409" s="309"/>
      <c r="F409" s="309"/>
      <c r="G409" s="270"/>
      <c r="H409" s="270"/>
      <c r="I409" s="270"/>
      <c r="J409" s="186"/>
      <c r="K409" s="186"/>
      <c r="L409" s="184"/>
      <c r="M409" s="186"/>
      <c r="N409" s="186"/>
      <c r="O409" s="184"/>
      <c r="P409" s="186"/>
      <c r="Q409" s="186"/>
      <c r="R409" s="186"/>
      <c r="S409" s="186"/>
      <c r="T409" s="181"/>
      <c r="U409" s="181"/>
      <c r="V409" s="307"/>
      <c r="W409" s="307"/>
    </row>
    <row r="410" spans="1:23" s="280" customFormat="1" ht="39" customHeight="1">
      <c r="A410" s="181"/>
      <c r="B410" s="181"/>
      <c r="C410" s="270"/>
      <c r="D410" s="270"/>
      <c r="E410" s="309"/>
      <c r="F410" s="309"/>
      <c r="G410" s="270"/>
      <c r="H410" s="270"/>
      <c r="I410" s="270"/>
      <c r="J410" s="186"/>
      <c r="K410" s="186"/>
      <c r="L410" s="184"/>
      <c r="M410" s="186"/>
      <c r="N410" s="186"/>
      <c r="O410" s="184"/>
      <c r="P410" s="186"/>
      <c r="Q410" s="186"/>
      <c r="R410" s="186"/>
      <c r="S410" s="186"/>
      <c r="T410" s="181"/>
      <c r="U410" s="181"/>
      <c r="V410" s="307"/>
      <c r="W410" s="307"/>
    </row>
    <row r="411" spans="1:23" s="280" customFormat="1" ht="27.75" customHeight="1">
      <c r="A411" s="181"/>
      <c r="B411" s="181"/>
      <c r="C411" s="186"/>
      <c r="D411" s="186"/>
      <c r="E411" s="184"/>
      <c r="F411" s="184"/>
      <c r="G411" s="186"/>
      <c r="H411" s="186"/>
      <c r="I411" s="186"/>
      <c r="J411" s="186"/>
      <c r="K411" s="186"/>
      <c r="L411" s="184"/>
      <c r="M411" s="186"/>
      <c r="N411" s="186"/>
      <c r="O411" s="184"/>
      <c r="P411" s="186"/>
      <c r="Q411" s="186"/>
      <c r="R411" s="186"/>
      <c r="S411" s="186"/>
      <c r="T411" s="181"/>
      <c r="U411" s="181"/>
      <c r="V411" s="307"/>
      <c r="W411" s="307"/>
    </row>
    <row r="412" spans="1:23" s="280" customFormat="1" ht="12.75">
      <c r="A412" s="181"/>
      <c r="B412" s="181"/>
      <c r="C412" s="185"/>
      <c r="D412" s="185"/>
      <c r="E412" s="184"/>
      <c r="F412" s="184"/>
      <c r="G412" s="185"/>
      <c r="H412" s="185"/>
      <c r="I412" s="185"/>
      <c r="J412" s="185"/>
      <c r="K412" s="185"/>
      <c r="L412" s="184"/>
      <c r="M412" s="185"/>
      <c r="N412" s="185"/>
      <c r="O412" s="184"/>
      <c r="P412" s="185"/>
      <c r="Q412" s="185"/>
      <c r="R412" s="185"/>
      <c r="S412" s="185"/>
      <c r="T412" s="181"/>
      <c r="U412" s="181"/>
      <c r="V412" s="307"/>
      <c r="W412" s="307"/>
    </row>
    <row r="413" spans="1:23" s="280" customFormat="1" ht="24.75" customHeight="1">
      <c r="A413" s="181"/>
      <c r="B413" s="181"/>
      <c r="C413" s="185"/>
      <c r="D413" s="185"/>
      <c r="E413" s="184"/>
      <c r="F413" s="184"/>
      <c r="G413" s="185"/>
      <c r="H413" s="185"/>
      <c r="I413" s="185"/>
      <c r="J413" s="185"/>
      <c r="K413" s="185"/>
      <c r="L413" s="184"/>
      <c r="M413" s="185"/>
      <c r="N413" s="185"/>
      <c r="O413" s="184"/>
      <c r="P413" s="185"/>
      <c r="Q413" s="185"/>
      <c r="R413" s="185"/>
      <c r="S413" s="185"/>
      <c r="T413" s="181"/>
      <c r="U413" s="181"/>
      <c r="V413" s="307"/>
      <c r="W413" s="307"/>
    </row>
    <row r="414" spans="1:23" s="280" customFormat="1" ht="23.25" customHeight="1">
      <c r="A414" s="181"/>
      <c r="B414" s="181"/>
      <c r="C414" s="185"/>
      <c r="D414" s="185"/>
      <c r="E414" s="184"/>
      <c r="F414" s="184"/>
      <c r="G414" s="185"/>
      <c r="H414" s="185"/>
      <c r="I414" s="185"/>
      <c r="J414" s="185"/>
      <c r="K414" s="185"/>
      <c r="L414" s="184"/>
      <c r="M414" s="185"/>
      <c r="N414" s="185"/>
      <c r="O414" s="184"/>
      <c r="P414" s="185"/>
      <c r="Q414" s="185"/>
      <c r="R414" s="185"/>
      <c r="S414" s="185"/>
      <c r="T414" s="181"/>
      <c r="U414" s="181"/>
      <c r="V414" s="307"/>
      <c r="W414" s="307"/>
    </row>
    <row r="415" spans="1:23" s="280" customFormat="1" ht="25.5" customHeight="1">
      <c r="A415" s="181"/>
      <c r="B415" s="181"/>
      <c r="C415" s="185"/>
      <c r="D415" s="185"/>
      <c r="E415" s="184"/>
      <c r="F415" s="184"/>
      <c r="G415" s="185"/>
      <c r="H415" s="185"/>
      <c r="I415" s="185"/>
      <c r="J415" s="185"/>
      <c r="K415" s="185"/>
      <c r="L415" s="184"/>
      <c r="M415" s="185"/>
      <c r="N415" s="185"/>
      <c r="O415" s="184"/>
      <c r="P415" s="185"/>
      <c r="Q415" s="185"/>
      <c r="R415" s="185"/>
      <c r="S415" s="185"/>
      <c r="T415" s="181"/>
      <c r="U415" s="181"/>
      <c r="V415" s="307"/>
      <c r="W415" s="307"/>
    </row>
    <row r="416" spans="1:23" s="280" customFormat="1" ht="12.75">
      <c r="A416" s="313"/>
      <c r="B416" s="182"/>
      <c r="C416" s="185"/>
      <c r="D416" s="185"/>
      <c r="E416" s="184"/>
      <c r="F416" s="184"/>
      <c r="G416" s="185"/>
      <c r="H416" s="185"/>
      <c r="I416" s="185"/>
      <c r="J416" s="185"/>
      <c r="K416" s="185"/>
      <c r="L416" s="184"/>
      <c r="M416" s="185"/>
      <c r="N416" s="185"/>
      <c r="O416" s="184"/>
      <c r="P416" s="185"/>
      <c r="Q416" s="185"/>
      <c r="R416" s="185"/>
      <c r="S416" s="185"/>
      <c r="T416" s="181"/>
      <c r="U416" s="181"/>
      <c r="V416" s="307"/>
      <c r="W416" s="307"/>
    </row>
    <row r="417" spans="1:23" s="280" customFormat="1" ht="24" customHeight="1">
      <c r="A417" s="308"/>
      <c r="B417" s="181"/>
      <c r="C417" s="185"/>
      <c r="D417" s="185"/>
      <c r="E417" s="184"/>
      <c r="F417" s="184"/>
      <c r="G417" s="185"/>
      <c r="H417" s="185"/>
      <c r="I417" s="185"/>
      <c r="J417" s="185"/>
      <c r="K417" s="185"/>
      <c r="L417" s="184"/>
      <c r="M417" s="185"/>
      <c r="N417" s="185"/>
      <c r="O417" s="184"/>
      <c r="P417" s="185"/>
      <c r="Q417" s="185"/>
      <c r="R417" s="185"/>
      <c r="S417" s="185"/>
      <c r="T417" s="181"/>
      <c r="U417" s="181"/>
      <c r="V417" s="307"/>
      <c r="W417" s="307"/>
    </row>
    <row r="418" spans="1:23" s="280" customFormat="1" ht="12.75">
      <c r="A418" s="314"/>
      <c r="B418" s="181"/>
      <c r="C418" s="187"/>
      <c r="D418" s="187"/>
      <c r="E418" s="184"/>
      <c r="F418" s="184"/>
      <c r="G418" s="187"/>
      <c r="H418" s="187"/>
      <c r="I418" s="187"/>
      <c r="J418" s="187"/>
      <c r="K418" s="187"/>
      <c r="L418" s="184"/>
      <c r="M418" s="187"/>
      <c r="N418" s="187"/>
      <c r="O418" s="184"/>
      <c r="P418" s="187"/>
      <c r="Q418" s="187"/>
      <c r="R418" s="187"/>
      <c r="S418" s="187"/>
      <c r="T418" s="181"/>
      <c r="U418" s="181"/>
      <c r="V418" s="307"/>
      <c r="W418" s="307"/>
    </row>
    <row r="419" spans="1:23" s="280" customFormat="1" ht="12.75">
      <c r="A419" s="310"/>
      <c r="B419" s="181"/>
      <c r="C419" s="187"/>
      <c r="D419" s="187"/>
      <c r="E419" s="184"/>
      <c r="F419" s="184"/>
      <c r="G419" s="187"/>
      <c r="H419" s="187"/>
      <c r="I419" s="187"/>
      <c r="J419" s="187"/>
      <c r="K419" s="187"/>
      <c r="L419" s="184"/>
      <c r="M419" s="187"/>
      <c r="N419" s="187"/>
      <c r="O419" s="184"/>
      <c r="P419" s="187"/>
      <c r="Q419" s="187"/>
      <c r="R419" s="187"/>
      <c r="S419" s="187"/>
      <c r="T419" s="181"/>
      <c r="U419" s="181"/>
      <c r="V419" s="307"/>
      <c r="W419" s="307"/>
    </row>
    <row r="420" spans="1:23" s="280" customFormat="1" ht="12.75">
      <c r="A420" s="310"/>
      <c r="B420" s="181"/>
      <c r="C420" s="187"/>
      <c r="D420" s="187"/>
      <c r="E420" s="184"/>
      <c r="F420" s="184"/>
      <c r="G420" s="187"/>
      <c r="H420" s="187"/>
      <c r="I420" s="187"/>
      <c r="J420" s="187"/>
      <c r="K420" s="187"/>
      <c r="L420" s="184"/>
      <c r="M420" s="187"/>
      <c r="N420" s="187"/>
      <c r="O420" s="184"/>
      <c r="P420" s="187"/>
      <c r="Q420" s="187"/>
      <c r="R420" s="187"/>
      <c r="S420" s="187"/>
      <c r="T420" s="181"/>
      <c r="U420" s="181"/>
      <c r="V420" s="307"/>
      <c r="W420" s="307"/>
    </row>
    <row r="421" spans="1:23" s="280" customFormat="1" ht="37.5" customHeight="1">
      <c r="A421" s="311"/>
      <c r="B421" s="181"/>
      <c r="C421" s="187"/>
      <c r="D421" s="187"/>
      <c r="E421" s="184"/>
      <c r="F421" s="184"/>
      <c r="G421" s="187"/>
      <c r="H421" s="187"/>
      <c r="I421" s="187"/>
      <c r="J421" s="187"/>
      <c r="K421" s="187"/>
      <c r="L421" s="184"/>
      <c r="M421" s="187"/>
      <c r="N421" s="187"/>
      <c r="O421" s="184"/>
      <c r="P421" s="187"/>
      <c r="Q421" s="187"/>
      <c r="R421" s="187"/>
      <c r="S421" s="187"/>
      <c r="T421" s="181"/>
      <c r="U421" s="181"/>
      <c r="V421" s="307"/>
      <c r="W421" s="307"/>
    </row>
    <row r="422" spans="1:23" ht="25.5" customHeight="1">
      <c r="A422" s="311"/>
      <c r="B422" s="181"/>
      <c r="C422" s="187"/>
      <c r="D422" s="187"/>
      <c r="E422" s="184"/>
      <c r="F422" s="184"/>
      <c r="G422" s="187"/>
      <c r="H422" s="187"/>
      <c r="I422" s="187"/>
      <c r="J422" s="187"/>
      <c r="K422" s="187"/>
      <c r="L422" s="184"/>
      <c r="M422" s="187"/>
      <c r="N422" s="187"/>
      <c r="O422" s="184"/>
      <c r="P422" s="187"/>
      <c r="Q422" s="187"/>
      <c r="R422" s="187"/>
      <c r="S422" s="187"/>
      <c r="T422" s="178"/>
      <c r="U422" s="178"/>
      <c r="V422" s="305"/>
      <c r="W422" s="305"/>
    </row>
    <row r="423" spans="1:23" ht="60.75" customHeight="1">
      <c r="A423" s="311"/>
      <c r="B423" s="181"/>
      <c r="C423" s="187"/>
      <c r="D423" s="187"/>
      <c r="E423" s="184"/>
      <c r="F423" s="184"/>
      <c r="G423" s="187"/>
      <c r="H423" s="187"/>
      <c r="I423" s="187"/>
      <c r="J423" s="187"/>
      <c r="K423" s="187"/>
      <c r="L423" s="184"/>
      <c r="M423" s="187"/>
      <c r="N423" s="187"/>
      <c r="O423" s="184"/>
      <c r="P423" s="187"/>
      <c r="Q423" s="187"/>
      <c r="R423" s="187"/>
      <c r="S423" s="187"/>
      <c r="T423" s="178"/>
      <c r="U423" s="178"/>
      <c r="V423" s="305"/>
      <c r="W423" s="305"/>
    </row>
    <row r="424" spans="1:23" ht="39" customHeight="1">
      <c r="A424" s="310"/>
      <c r="B424" s="182"/>
      <c r="C424" s="188"/>
      <c r="D424" s="188"/>
      <c r="E424" s="184"/>
      <c r="F424" s="184"/>
      <c r="G424" s="188"/>
      <c r="H424" s="188"/>
      <c r="I424" s="188"/>
      <c r="J424" s="188"/>
      <c r="K424" s="188"/>
      <c r="L424" s="184"/>
      <c r="M424" s="188"/>
      <c r="N424" s="188"/>
      <c r="O424" s="184"/>
      <c r="P424" s="188"/>
      <c r="Q424" s="188"/>
      <c r="R424" s="188"/>
      <c r="S424" s="188"/>
      <c r="T424" s="178"/>
      <c r="U424" s="178"/>
      <c r="V424" s="305"/>
      <c r="W424" s="305"/>
    </row>
    <row r="425" spans="1:23" ht="12.75">
      <c r="A425" s="311"/>
      <c r="B425" s="182"/>
      <c r="C425" s="188"/>
      <c r="D425" s="188"/>
      <c r="E425" s="184"/>
      <c r="F425" s="184"/>
      <c r="G425" s="188"/>
      <c r="H425" s="188"/>
      <c r="I425" s="188"/>
      <c r="J425" s="188"/>
      <c r="K425" s="188"/>
      <c r="L425" s="184"/>
      <c r="M425" s="188"/>
      <c r="N425" s="188"/>
      <c r="O425" s="184"/>
      <c r="P425" s="188"/>
      <c r="Q425" s="188"/>
      <c r="R425" s="188"/>
      <c r="S425" s="188"/>
      <c r="T425" s="178"/>
      <c r="U425" s="178"/>
      <c r="V425" s="305"/>
      <c r="W425" s="305"/>
    </row>
    <row r="426" spans="1:23" ht="12.75">
      <c r="A426" s="311"/>
      <c r="B426" s="182"/>
      <c r="C426" s="188"/>
      <c r="D426" s="188"/>
      <c r="E426" s="184"/>
      <c r="F426" s="184"/>
      <c r="G426" s="188"/>
      <c r="H426" s="188"/>
      <c r="I426" s="188"/>
      <c r="J426" s="188"/>
      <c r="K426" s="188"/>
      <c r="L426" s="184"/>
      <c r="M426" s="188"/>
      <c r="N426" s="188"/>
      <c r="O426" s="184"/>
      <c r="P426" s="188"/>
      <c r="Q426" s="188"/>
      <c r="R426" s="188"/>
      <c r="S426" s="188"/>
      <c r="T426" s="178"/>
      <c r="U426" s="178"/>
      <c r="V426" s="305"/>
      <c r="W426" s="305"/>
    </row>
    <row r="427" spans="1:23" ht="39" customHeight="1">
      <c r="A427" s="311"/>
      <c r="B427" s="182"/>
      <c r="C427" s="188"/>
      <c r="D427" s="188"/>
      <c r="E427" s="184"/>
      <c r="F427" s="184"/>
      <c r="G427" s="188"/>
      <c r="H427" s="188"/>
      <c r="I427" s="188"/>
      <c r="J427" s="188"/>
      <c r="K427" s="188"/>
      <c r="L427" s="184"/>
      <c r="M427" s="188"/>
      <c r="N427" s="188"/>
      <c r="O427" s="184"/>
      <c r="P427" s="188"/>
      <c r="Q427" s="188"/>
      <c r="R427" s="188"/>
      <c r="S427" s="188"/>
      <c r="T427" s="178"/>
      <c r="U427" s="178"/>
      <c r="V427" s="305"/>
      <c r="W427" s="305"/>
    </row>
    <row r="428" spans="1:23" ht="12.75">
      <c r="A428" s="314"/>
      <c r="B428" s="182"/>
      <c r="C428" s="187"/>
      <c r="D428" s="187"/>
      <c r="E428" s="184"/>
      <c r="F428" s="184"/>
      <c r="G428" s="187"/>
      <c r="H428" s="187"/>
      <c r="I428" s="187"/>
      <c r="J428" s="187"/>
      <c r="K428" s="187"/>
      <c r="L428" s="184"/>
      <c r="M428" s="187"/>
      <c r="N428" s="187"/>
      <c r="O428" s="184"/>
      <c r="P428" s="187"/>
      <c r="Q428" s="187"/>
      <c r="R428" s="187"/>
      <c r="S428" s="187"/>
      <c r="T428" s="178"/>
      <c r="U428" s="178"/>
      <c r="V428" s="305"/>
      <c r="W428" s="305"/>
    </row>
    <row r="429" spans="1:23" ht="12.75">
      <c r="A429" s="310"/>
      <c r="B429" s="182"/>
      <c r="C429" s="187"/>
      <c r="D429" s="187"/>
      <c r="E429" s="184"/>
      <c r="F429" s="184"/>
      <c r="G429" s="187"/>
      <c r="H429" s="187"/>
      <c r="I429" s="187"/>
      <c r="J429" s="187"/>
      <c r="K429" s="187"/>
      <c r="L429" s="184"/>
      <c r="M429" s="187"/>
      <c r="N429" s="187"/>
      <c r="O429" s="184"/>
      <c r="P429" s="187"/>
      <c r="Q429" s="187"/>
      <c r="R429" s="187"/>
      <c r="S429" s="187"/>
      <c r="T429" s="178"/>
      <c r="U429" s="178"/>
      <c r="V429" s="305"/>
      <c r="W429" s="305"/>
    </row>
    <row r="430" spans="1:23" ht="12.75">
      <c r="A430" s="310"/>
      <c r="B430" s="182"/>
      <c r="C430" s="187"/>
      <c r="D430" s="187"/>
      <c r="E430" s="184"/>
      <c r="F430" s="184"/>
      <c r="G430" s="187"/>
      <c r="H430" s="187"/>
      <c r="I430" s="187"/>
      <c r="J430" s="187"/>
      <c r="K430" s="187"/>
      <c r="L430" s="184"/>
      <c r="M430" s="187"/>
      <c r="N430" s="187"/>
      <c r="O430" s="184"/>
      <c r="P430" s="187"/>
      <c r="Q430" s="187"/>
      <c r="R430" s="187"/>
      <c r="S430" s="187"/>
      <c r="T430" s="178"/>
      <c r="U430" s="178"/>
      <c r="V430" s="305"/>
      <c r="W430" s="305"/>
    </row>
    <row r="431" spans="1:23" ht="12.75">
      <c r="A431" s="311"/>
      <c r="B431" s="182"/>
      <c r="C431" s="187"/>
      <c r="D431" s="187"/>
      <c r="E431" s="184"/>
      <c r="F431" s="184"/>
      <c r="G431" s="187"/>
      <c r="H431" s="187"/>
      <c r="I431" s="187"/>
      <c r="J431" s="187"/>
      <c r="K431" s="187"/>
      <c r="L431" s="184"/>
      <c r="M431" s="187"/>
      <c r="N431" s="187"/>
      <c r="O431" s="184"/>
      <c r="P431" s="187"/>
      <c r="Q431" s="187"/>
      <c r="R431" s="187"/>
      <c r="S431" s="187"/>
      <c r="T431" s="178"/>
      <c r="U431" s="178"/>
      <c r="V431" s="305"/>
      <c r="W431" s="305"/>
    </row>
    <row r="432" spans="1:23" ht="12.75">
      <c r="A432" s="310"/>
      <c r="B432" s="182"/>
      <c r="C432" s="187"/>
      <c r="D432" s="187"/>
      <c r="E432" s="184"/>
      <c r="F432" s="184"/>
      <c r="G432" s="187"/>
      <c r="H432" s="187"/>
      <c r="I432" s="187"/>
      <c r="J432" s="187"/>
      <c r="K432" s="187"/>
      <c r="L432" s="184"/>
      <c r="M432" s="187"/>
      <c r="N432" s="187"/>
      <c r="O432" s="184"/>
      <c r="P432" s="187"/>
      <c r="Q432" s="187"/>
      <c r="R432" s="187"/>
      <c r="S432" s="187"/>
      <c r="T432" s="178"/>
      <c r="U432" s="178"/>
      <c r="V432" s="305"/>
      <c r="W432" s="305"/>
    </row>
    <row r="433" spans="1:23" ht="39" customHeight="1">
      <c r="A433" s="315"/>
      <c r="B433" s="182"/>
      <c r="C433" s="187"/>
      <c r="D433" s="187"/>
      <c r="E433" s="184"/>
      <c r="F433" s="184"/>
      <c r="G433" s="187"/>
      <c r="H433" s="187"/>
      <c r="I433" s="187"/>
      <c r="J433" s="187"/>
      <c r="K433" s="187"/>
      <c r="L433" s="184"/>
      <c r="M433" s="187"/>
      <c r="N433" s="187"/>
      <c r="O433" s="184"/>
      <c r="P433" s="187"/>
      <c r="Q433" s="187"/>
      <c r="R433" s="187"/>
      <c r="S433" s="187"/>
      <c r="T433" s="178"/>
      <c r="U433" s="178"/>
      <c r="V433" s="305"/>
      <c r="W433" s="305"/>
    </row>
    <row r="434" spans="1:23" ht="12.75">
      <c r="A434" s="310"/>
      <c r="B434" s="182"/>
      <c r="C434" s="187"/>
      <c r="D434" s="187"/>
      <c r="E434" s="184"/>
      <c r="F434" s="184"/>
      <c r="G434" s="187"/>
      <c r="H434" s="187"/>
      <c r="I434" s="187"/>
      <c r="J434" s="187"/>
      <c r="K434" s="187"/>
      <c r="L434" s="184"/>
      <c r="M434" s="187"/>
      <c r="N434" s="187"/>
      <c r="O434" s="184"/>
      <c r="P434" s="187"/>
      <c r="Q434" s="187"/>
      <c r="R434" s="187"/>
      <c r="S434" s="187"/>
      <c r="T434" s="178"/>
      <c r="U434" s="178"/>
      <c r="V434" s="305"/>
      <c r="W434" s="305"/>
    </row>
    <row r="435" spans="1:23" ht="50.25" customHeight="1">
      <c r="A435" s="310"/>
      <c r="B435" s="182"/>
      <c r="C435" s="187"/>
      <c r="D435" s="187"/>
      <c r="E435" s="184"/>
      <c r="F435" s="184"/>
      <c r="G435" s="187"/>
      <c r="H435" s="187"/>
      <c r="I435" s="187"/>
      <c r="J435" s="187"/>
      <c r="K435" s="187"/>
      <c r="L435" s="184"/>
      <c r="M435" s="187"/>
      <c r="N435" s="187"/>
      <c r="O435" s="184"/>
      <c r="P435" s="187"/>
      <c r="Q435" s="187"/>
      <c r="R435" s="187"/>
      <c r="S435" s="187"/>
      <c r="T435" s="178"/>
      <c r="U435" s="178"/>
      <c r="V435" s="305"/>
      <c r="W435" s="305"/>
    </row>
    <row r="436" spans="1:23" ht="38.25" customHeight="1">
      <c r="A436" s="310"/>
      <c r="B436" s="182"/>
      <c r="C436" s="187"/>
      <c r="D436" s="187"/>
      <c r="E436" s="184"/>
      <c r="F436" s="184"/>
      <c r="G436" s="187"/>
      <c r="H436" s="187"/>
      <c r="I436" s="187"/>
      <c r="J436" s="187"/>
      <c r="K436" s="187"/>
      <c r="L436" s="184"/>
      <c r="M436" s="187"/>
      <c r="N436" s="187"/>
      <c r="O436" s="184"/>
      <c r="P436" s="187"/>
      <c r="Q436" s="187"/>
      <c r="R436" s="187"/>
      <c r="S436" s="187"/>
      <c r="T436" s="178"/>
      <c r="U436" s="178"/>
      <c r="V436" s="305"/>
      <c r="W436" s="305"/>
    </row>
    <row r="437" spans="1:23" ht="12.75">
      <c r="A437" s="311"/>
      <c r="B437" s="182"/>
      <c r="C437" s="187"/>
      <c r="D437" s="187"/>
      <c r="E437" s="184"/>
      <c r="F437" s="184"/>
      <c r="G437" s="187"/>
      <c r="H437" s="187"/>
      <c r="I437" s="187"/>
      <c r="J437" s="187"/>
      <c r="K437" s="187"/>
      <c r="L437" s="184"/>
      <c r="M437" s="187"/>
      <c r="N437" s="187"/>
      <c r="O437" s="184"/>
      <c r="P437" s="187"/>
      <c r="Q437" s="187"/>
      <c r="R437" s="187"/>
      <c r="S437" s="187"/>
      <c r="T437" s="178"/>
      <c r="U437" s="178"/>
      <c r="V437" s="305"/>
      <c r="W437" s="305"/>
    </row>
    <row r="438" spans="1:23" ht="12.75">
      <c r="A438" s="311"/>
      <c r="B438" s="182"/>
      <c r="C438" s="187"/>
      <c r="D438" s="187"/>
      <c r="E438" s="184"/>
      <c r="F438" s="184"/>
      <c r="G438" s="187"/>
      <c r="H438" s="187"/>
      <c r="I438" s="187"/>
      <c r="J438" s="187"/>
      <c r="K438" s="187"/>
      <c r="L438" s="184"/>
      <c r="M438" s="187"/>
      <c r="N438" s="187"/>
      <c r="O438" s="184"/>
      <c r="P438" s="187"/>
      <c r="Q438" s="187"/>
      <c r="R438" s="187"/>
      <c r="S438" s="187"/>
      <c r="T438" s="178"/>
      <c r="U438" s="178"/>
      <c r="V438" s="305"/>
      <c r="W438" s="305"/>
    </row>
    <row r="439" spans="1:23" ht="12.75">
      <c r="A439" s="310"/>
      <c r="B439" s="182"/>
      <c r="C439" s="187"/>
      <c r="D439" s="187"/>
      <c r="E439" s="184"/>
      <c r="F439" s="184"/>
      <c r="G439" s="187"/>
      <c r="H439" s="187"/>
      <c r="I439" s="187"/>
      <c r="J439" s="187"/>
      <c r="K439" s="187"/>
      <c r="L439" s="184"/>
      <c r="M439" s="187"/>
      <c r="N439" s="187"/>
      <c r="O439" s="184"/>
      <c r="P439" s="187"/>
      <c r="Q439" s="187"/>
      <c r="R439" s="187"/>
      <c r="S439" s="187"/>
      <c r="T439" s="178"/>
      <c r="U439" s="178"/>
      <c r="V439" s="305"/>
      <c r="W439" s="305"/>
    </row>
    <row r="440" spans="1:23" ht="12.75">
      <c r="A440" s="311"/>
      <c r="B440" s="182"/>
      <c r="C440" s="187"/>
      <c r="D440" s="187"/>
      <c r="E440" s="184"/>
      <c r="F440" s="184"/>
      <c r="G440" s="187"/>
      <c r="H440" s="187"/>
      <c r="I440" s="187"/>
      <c r="J440" s="187"/>
      <c r="K440" s="187"/>
      <c r="L440" s="184"/>
      <c r="M440" s="187"/>
      <c r="N440" s="187"/>
      <c r="O440" s="184"/>
      <c r="P440" s="187"/>
      <c r="Q440" s="187"/>
      <c r="R440" s="187"/>
      <c r="S440" s="187"/>
      <c r="T440" s="178"/>
      <c r="U440" s="178"/>
      <c r="V440" s="305"/>
      <c r="W440" s="305"/>
    </row>
    <row r="441" spans="1:23" ht="12.75">
      <c r="A441" s="311"/>
      <c r="B441" s="182"/>
      <c r="C441" s="187"/>
      <c r="D441" s="187"/>
      <c r="E441" s="184"/>
      <c r="F441" s="184"/>
      <c r="G441" s="187"/>
      <c r="H441" s="187"/>
      <c r="I441" s="187"/>
      <c r="J441" s="187"/>
      <c r="K441" s="187"/>
      <c r="L441" s="184"/>
      <c r="M441" s="187"/>
      <c r="N441" s="187"/>
      <c r="O441" s="184"/>
      <c r="P441" s="187"/>
      <c r="Q441" s="187"/>
      <c r="R441" s="187"/>
      <c r="S441" s="187"/>
      <c r="T441" s="178"/>
      <c r="U441" s="178"/>
      <c r="V441" s="305"/>
      <c r="W441" s="305"/>
    </row>
    <row r="442" spans="1:23" ht="12.75">
      <c r="A442" s="310"/>
      <c r="B442" s="308"/>
      <c r="C442" s="187"/>
      <c r="D442" s="187"/>
      <c r="E442" s="184"/>
      <c r="F442" s="184"/>
      <c r="G442" s="187"/>
      <c r="H442" s="187"/>
      <c r="I442" s="187"/>
      <c r="J442" s="187"/>
      <c r="K442" s="187"/>
      <c r="L442" s="184"/>
      <c r="M442" s="187"/>
      <c r="N442" s="187"/>
      <c r="O442" s="184"/>
      <c r="P442" s="187"/>
      <c r="Q442" s="187"/>
      <c r="R442" s="187"/>
      <c r="S442" s="187"/>
      <c r="T442" s="178"/>
      <c r="U442" s="178"/>
      <c r="V442" s="178"/>
      <c r="W442" s="178"/>
    </row>
    <row r="443" spans="1:23" ht="12.75">
      <c r="A443" s="311"/>
      <c r="B443" s="308"/>
      <c r="C443" s="187"/>
      <c r="D443" s="187"/>
      <c r="E443" s="184"/>
      <c r="F443" s="184"/>
      <c r="G443" s="187"/>
      <c r="H443" s="187"/>
      <c r="I443" s="187"/>
      <c r="J443" s="187"/>
      <c r="K443" s="187"/>
      <c r="L443" s="184"/>
      <c r="M443" s="187"/>
      <c r="N443" s="187"/>
      <c r="O443" s="184"/>
      <c r="P443" s="187"/>
      <c r="Q443" s="187"/>
      <c r="R443" s="187"/>
      <c r="S443" s="187"/>
      <c r="T443" s="178"/>
      <c r="U443" s="178"/>
      <c r="V443" s="178"/>
      <c r="W443" s="178"/>
    </row>
    <row r="444" spans="1:23" ht="12.75">
      <c r="A444" s="315"/>
      <c r="B444" s="182"/>
      <c r="C444" s="187"/>
      <c r="D444" s="187"/>
      <c r="E444" s="184"/>
      <c r="F444" s="184"/>
      <c r="G444" s="187"/>
      <c r="H444" s="187"/>
      <c r="I444" s="187"/>
      <c r="J444" s="187"/>
      <c r="K444" s="187"/>
      <c r="L444" s="184"/>
      <c r="M444" s="187"/>
      <c r="N444" s="187"/>
      <c r="O444" s="184"/>
      <c r="P444" s="187"/>
      <c r="Q444" s="187"/>
      <c r="R444" s="187"/>
      <c r="S444" s="187"/>
      <c r="T444" s="178"/>
      <c r="U444" s="178"/>
      <c r="V444" s="178"/>
      <c r="W444" s="178"/>
    </row>
    <row r="445" spans="1:23" ht="12.75">
      <c r="A445" s="314"/>
      <c r="B445" s="308"/>
      <c r="C445" s="187"/>
      <c r="D445" s="187"/>
      <c r="E445" s="184"/>
      <c r="F445" s="184"/>
      <c r="G445" s="187"/>
      <c r="H445" s="187"/>
      <c r="I445" s="187"/>
      <c r="J445" s="187"/>
      <c r="K445" s="187"/>
      <c r="L445" s="184"/>
      <c r="M445" s="187"/>
      <c r="N445" s="187"/>
      <c r="O445" s="184"/>
      <c r="P445" s="187"/>
      <c r="Q445" s="187"/>
      <c r="R445" s="187"/>
      <c r="S445" s="187"/>
      <c r="T445" s="178"/>
      <c r="U445" s="178"/>
      <c r="V445" s="178"/>
      <c r="W445" s="178"/>
    </row>
    <row r="446" spans="1:23" ht="12.75">
      <c r="A446" s="314"/>
      <c r="B446" s="182"/>
      <c r="C446" s="187"/>
      <c r="D446" s="187"/>
      <c r="E446" s="184"/>
      <c r="F446" s="184"/>
      <c r="G446" s="187"/>
      <c r="H446" s="187"/>
      <c r="I446" s="187"/>
      <c r="J446" s="187"/>
      <c r="K446" s="187"/>
      <c r="L446" s="184"/>
      <c r="M446" s="187"/>
      <c r="N446" s="187"/>
      <c r="O446" s="184"/>
      <c r="P446" s="187"/>
      <c r="Q446" s="187"/>
      <c r="R446" s="187"/>
      <c r="S446" s="187"/>
      <c r="T446" s="178"/>
      <c r="U446" s="178"/>
      <c r="V446" s="178"/>
      <c r="W446" s="178"/>
    </row>
    <row r="447" spans="1:23" ht="27" customHeight="1">
      <c r="A447" s="316"/>
      <c r="B447" s="182"/>
      <c r="C447" s="187"/>
      <c r="D447" s="187"/>
      <c r="E447" s="184"/>
      <c r="F447" s="184"/>
      <c r="G447" s="187"/>
      <c r="H447" s="187"/>
      <c r="I447" s="187"/>
      <c r="J447" s="187"/>
      <c r="K447" s="187"/>
      <c r="L447" s="184"/>
      <c r="M447" s="187"/>
      <c r="N447" s="187"/>
      <c r="O447" s="184"/>
      <c r="P447" s="187"/>
      <c r="Q447" s="187"/>
      <c r="R447" s="187"/>
      <c r="S447" s="187"/>
      <c r="T447" s="185"/>
      <c r="U447" s="185"/>
      <c r="V447" s="185"/>
      <c r="W447" s="178"/>
    </row>
    <row r="448" spans="1:23" ht="23.25" customHeight="1">
      <c r="A448" s="316"/>
      <c r="B448" s="182"/>
      <c r="C448" s="187"/>
      <c r="D448" s="187"/>
      <c r="E448" s="184"/>
      <c r="F448" s="184"/>
      <c r="G448" s="187"/>
      <c r="H448" s="187"/>
      <c r="I448" s="187"/>
      <c r="J448" s="187"/>
      <c r="K448" s="187"/>
      <c r="L448" s="184"/>
      <c r="M448" s="187"/>
      <c r="N448" s="187"/>
      <c r="O448" s="184"/>
      <c r="P448" s="187"/>
      <c r="Q448" s="187"/>
      <c r="R448" s="187"/>
      <c r="S448" s="187"/>
      <c r="T448" s="185"/>
      <c r="U448" s="185"/>
      <c r="V448" s="185"/>
      <c r="W448" s="178"/>
    </row>
    <row r="449" spans="1:23" ht="36" customHeight="1">
      <c r="A449" s="314"/>
      <c r="B449" s="182"/>
      <c r="C449" s="187"/>
      <c r="D449" s="187"/>
      <c r="E449" s="184"/>
      <c r="F449" s="184"/>
      <c r="G449" s="187"/>
      <c r="H449" s="187"/>
      <c r="I449" s="187"/>
      <c r="J449" s="187"/>
      <c r="K449" s="187"/>
      <c r="L449" s="184"/>
      <c r="M449" s="187"/>
      <c r="N449" s="187"/>
      <c r="O449" s="184"/>
      <c r="P449" s="187"/>
      <c r="Q449" s="187"/>
      <c r="R449" s="187"/>
      <c r="S449" s="187"/>
      <c r="T449" s="185"/>
      <c r="U449" s="185"/>
      <c r="V449" s="185"/>
      <c r="W449" s="178"/>
    </row>
    <row r="450" spans="1:23" ht="12.75">
      <c r="A450" s="316"/>
      <c r="B450" s="182"/>
      <c r="C450" s="187"/>
      <c r="D450" s="187"/>
      <c r="E450" s="184"/>
      <c r="F450" s="184"/>
      <c r="G450" s="187"/>
      <c r="H450" s="187"/>
      <c r="I450" s="187"/>
      <c r="J450" s="187"/>
      <c r="K450" s="187"/>
      <c r="L450" s="184"/>
      <c r="M450" s="187"/>
      <c r="N450" s="187"/>
      <c r="O450" s="184"/>
      <c r="P450" s="187"/>
      <c r="Q450" s="187"/>
      <c r="R450" s="187"/>
      <c r="S450" s="187"/>
      <c r="T450" s="178"/>
      <c r="U450" s="178"/>
      <c r="V450" s="178"/>
      <c r="W450" s="178"/>
    </row>
    <row r="451" spans="1:23" ht="12.75">
      <c r="A451" s="316"/>
      <c r="B451" s="182"/>
      <c r="C451" s="187"/>
      <c r="D451" s="187"/>
      <c r="E451" s="184"/>
      <c r="F451" s="184"/>
      <c r="G451" s="187"/>
      <c r="H451" s="187"/>
      <c r="I451" s="187"/>
      <c r="J451" s="187"/>
      <c r="K451" s="187"/>
      <c r="L451" s="184"/>
      <c r="M451" s="187"/>
      <c r="N451" s="187"/>
      <c r="O451" s="184"/>
      <c r="P451" s="187"/>
      <c r="Q451" s="187"/>
      <c r="R451" s="187"/>
      <c r="S451" s="187"/>
      <c r="T451" s="178"/>
      <c r="U451" s="178"/>
      <c r="V451" s="178"/>
      <c r="W451" s="178"/>
    </row>
    <row r="452" spans="1:23" ht="12.75">
      <c r="A452" s="314"/>
      <c r="B452" s="308"/>
      <c r="C452" s="187"/>
      <c r="D452" s="187"/>
      <c r="E452" s="184"/>
      <c r="F452" s="184"/>
      <c r="G452" s="187"/>
      <c r="H452" s="187"/>
      <c r="I452" s="187"/>
      <c r="J452" s="187"/>
      <c r="K452" s="187"/>
      <c r="L452" s="184"/>
      <c r="M452" s="187"/>
      <c r="N452" s="187"/>
      <c r="O452" s="184"/>
      <c r="P452" s="187"/>
      <c r="Q452" s="187"/>
      <c r="R452" s="187"/>
      <c r="S452" s="187"/>
      <c r="T452" s="178"/>
      <c r="U452" s="178"/>
      <c r="V452" s="178"/>
      <c r="W452" s="178"/>
    </row>
    <row r="453" spans="1:23" ht="12.75">
      <c r="A453" s="316"/>
      <c r="B453" s="308"/>
      <c r="C453" s="187"/>
      <c r="D453" s="187"/>
      <c r="E453" s="184"/>
      <c r="F453" s="184"/>
      <c r="G453" s="187"/>
      <c r="H453" s="187"/>
      <c r="I453" s="187"/>
      <c r="J453" s="187"/>
      <c r="K453" s="187"/>
      <c r="L453" s="184"/>
      <c r="M453" s="187"/>
      <c r="N453" s="187"/>
      <c r="O453" s="184"/>
      <c r="P453" s="187"/>
      <c r="Q453" s="187"/>
      <c r="R453" s="187"/>
      <c r="S453" s="187"/>
      <c r="T453" s="178"/>
      <c r="U453" s="178"/>
      <c r="V453" s="305"/>
      <c r="W453" s="305"/>
    </row>
    <row r="454" spans="1:23" ht="12.75">
      <c r="A454" s="316"/>
      <c r="B454" s="308"/>
      <c r="C454" s="187"/>
      <c r="D454" s="187"/>
      <c r="E454" s="184"/>
      <c r="F454" s="184"/>
      <c r="G454" s="187"/>
      <c r="H454" s="187"/>
      <c r="I454" s="187"/>
      <c r="J454" s="187"/>
      <c r="K454" s="187"/>
      <c r="L454" s="184"/>
      <c r="M454" s="187"/>
      <c r="N454" s="187"/>
      <c r="O454" s="184"/>
      <c r="P454" s="187"/>
      <c r="Q454" s="187"/>
      <c r="R454" s="187"/>
      <c r="S454" s="187"/>
      <c r="T454" s="178"/>
      <c r="U454" s="178"/>
      <c r="V454" s="305"/>
      <c r="W454" s="305"/>
    </row>
    <row r="455" spans="1:23" ht="22.5" customHeight="1">
      <c r="A455" s="316"/>
      <c r="B455" s="308"/>
      <c r="C455" s="187"/>
      <c r="D455" s="187"/>
      <c r="E455" s="184"/>
      <c r="F455" s="184"/>
      <c r="G455" s="187"/>
      <c r="H455" s="187"/>
      <c r="I455" s="187"/>
      <c r="J455" s="187"/>
      <c r="K455" s="187"/>
      <c r="L455" s="184"/>
      <c r="M455" s="187"/>
      <c r="N455" s="187"/>
      <c r="O455" s="184"/>
      <c r="P455" s="187"/>
      <c r="Q455" s="187"/>
      <c r="R455" s="187"/>
      <c r="S455" s="187"/>
      <c r="T455" s="178"/>
      <c r="U455" s="178"/>
      <c r="V455" s="305"/>
      <c r="W455" s="305"/>
    </row>
    <row r="456" spans="1:23" ht="39" customHeight="1">
      <c r="A456" s="311"/>
      <c r="B456" s="182"/>
      <c r="C456" s="187"/>
      <c r="D456" s="187"/>
      <c r="E456" s="184"/>
      <c r="F456" s="184"/>
      <c r="G456" s="187"/>
      <c r="H456" s="187"/>
      <c r="I456" s="187"/>
      <c r="J456" s="187"/>
      <c r="K456" s="187"/>
      <c r="L456" s="184"/>
      <c r="M456" s="187"/>
      <c r="N456" s="187"/>
      <c r="O456" s="184"/>
      <c r="P456" s="187"/>
      <c r="Q456" s="187"/>
      <c r="R456" s="187"/>
      <c r="S456" s="187"/>
      <c r="T456" s="178"/>
      <c r="U456" s="178"/>
      <c r="V456" s="305"/>
      <c r="W456" s="305"/>
    </row>
    <row r="457" spans="1:23" ht="36.75" customHeight="1">
      <c r="A457" s="311"/>
      <c r="B457" s="182"/>
      <c r="C457" s="187"/>
      <c r="D457" s="187"/>
      <c r="E457" s="184"/>
      <c r="F457" s="184"/>
      <c r="G457" s="187"/>
      <c r="H457" s="187"/>
      <c r="I457" s="187"/>
      <c r="J457" s="187"/>
      <c r="K457" s="187"/>
      <c r="L457" s="184"/>
      <c r="M457" s="187"/>
      <c r="N457" s="187"/>
      <c r="O457" s="184"/>
      <c r="P457" s="187"/>
      <c r="Q457" s="187"/>
      <c r="R457" s="187"/>
      <c r="S457" s="187"/>
      <c r="T457" s="178"/>
      <c r="U457" s="178"/>
      <c r="V457" s="305"/>
      <c r="W457" s="305"/>
    </row>
    <row r="458" spans="1:23" ht="12.75">
      <c r="A458" s="310"/>
      <c r="B458" s="182"/>
      <c r="C458" s="187"/>
      <c r="D458" s="187"/>
      <c r="E458" s="184"/>
      <c r="F458" s="184"/>
      <c r="G458" s="187"/>
      <c r="H458" s="187"/>
      <c r="I458" s="187"/>
      <c r="J458" s="187"/>
      <c r="K458" s="187"/>
      <c r="L458" s="184"/>
      <c r="M458" s="187"/>
      <c r="N458" s="187"/>
      <c r="O458" s="184"/>
      <c r="P458" s="187"/>
      <c r="Q458" s="187"/>
      <c r="R458" s="187"/>
      <c r="S458" s="187"/>
      <c r="T458" s="178"/>
      <c r="U458" s="178"/>
      <c r="V458" s="305"/>
      <c r="W458" s="305"/>
    </row>
    <row r="459" spans="1:23" ht="38.25" customHeight="1">
      <c r="A459" s="311"/>
      <c r="B459" s="182"/>
      <c r="C459" s="187"/>
      <c r="D459" s="187"/>
      <c r="E459" s="184"/>
      <c r="F459" s="184"/>
      <c r="G459" s="187"/>
      <c r="H459" s="187"/>
      <c r="I459" s="187"/>
      <c r="J459" s="187"/>
      <c r="K459" s="187"/>
      <c r="L459" s="184"/>
      <c r="M459" s="187"/>
      <c r="N459" s="187"/>
      <c r="O459" s="184"/>
      <c r="P459" s="187"/>
      <c r="Q459" s="187"/>
      <c r="R459" s="187"/>
      <c r="S459" s="187"/>
      <c r="T459" s="178"/>
      <c r="U459" s="178"/>
      <c r="V459" s="305"/>
      <c r="W459" s="305"/>
    </row>
    <row r="460" spans="1:23" ht="24.75" customHeight="1">
      <c r="A460" s="315"/>
      <c r="B460" s="182"/>
      <c r="C460" s="187"/>
      <c r="D460" s="187"/>
      <c r="E460" s="184"/>
      <c r="F460" s="184"/>
      <c r="G460" s="187"/>
      <c r="H460" s="187"/>
      <c r="I460" s="187"/>
      <c r="J460" s="187"/>
      <c r="K460" s="187"/>
      <c r="L460" s="184"/>
      <c r="M460" s="187"/>
      <c r="N460" s="187"/>
      <c r="O460" s="184"/>
      <c r="P460" s="187"/>
      <c r="Q460" s="187"/>
      <c r="R460" s="187"/>
      <c r="S460" s="187"/>
      <c r="T460" s="178"/>
      <c r="U460" s="178"/>
      <c r="V460" s="305"/>
      <c r="W460" s="305"/>
    </row>
    <row r="461" spans="1:23" ht="12.75">
      <c r="A461" s="315"/>
      <c r="B461" s="308"/>
      <c r="C461" s="187"/>
      <c r="D461" s="187"/>
      <c r="E461" s="184"/>
      <c r="F461" s="184"/>
      <c r="G461" s="187"/>
      <c r="H461" s="187"/>
      <c r="I461" s="187"/>
      <c r="J461" s="187"/>
      <c r="K461" s="187"/>
      <c r="L461" s="184"/>
      <c r="M461" s="187"/>
      <c r="N461" s="187"/>
      <c r="O461" s="184"/>
      <c r="P461" s="187"/>
      <c r="Q461" s="187"/>
      <c r="R461" s="187"/>
      <c r="S461" s="187"/>
      <c r="T461" s="178"/>
      <c r="U461" s="178"/>
      <c r="V461" s="305"/>
      <c r="W461" s="305"/>
    </row>
    <row r="462" spans="1:23" ht="12.75">
      <c r="A462" s="311"/>
      <c r="B462" s="182"/>
      <c r="C462" s="189"/>
      <c r="D462" s="189"/>
      <c r="E462" s="184"/>
      <c r="F462" s="184"/>
      <c r="G462" s="189"/>
      <c r="H462" s="189"/>
      <c r="I462" s="189"/>
      <c r="J462" s="189"/>
      <c r="K462" s="189"/>
      <c r="L462" s="184"/>
      <c r="M462" s="189"/>
      <c r="N462" s="189"/>
      <c r="O462" s="184"/>
      <c r="P462" s="189"/>
      <c r="Q462" s="189"/>
      <c r="R462" s="189"/>
      <c r="S462" s="189"/>
      <c r="T462" s="178"/>
      <c r="U462" s="178"/>
      <c r="V462" s="305"/>
      <c r="W462" s="305"/>
    </row>
    <row r="463" spans="1:23" ht="36.75" customHeight="1">
      <c r="A463" s="311"/>
      <c r="B463" s="308"/>
      <c r="C463" s="187"/>
      <c r="D463" s="187"/>
      <c r="E463" s="184"/>
      <c r="F463" s="184"/>
      <c r="G463" s="187"/>
      <c r="H463" s="187"/>
      <c r="I463" s="187"/>
      <c r="J463" s="187"/>
      <c r="K463" s="187"/>
      <c r="L463" s="184"/>
      <c r="M463" s="187"/>
      <c r="N463" s="187"/>
      <c r="O463" s="184"/>
      <c r="P463" s="187"/>
      <c r="Q463" s="187"/>
      <c r="R463" s="187"/>
      <c r="S463" s="187"/>
      <c r="T463" s="178"/>
      <c r="U463" s="178"/>
      <c r="V463" s="305"/>
      <c r="W463" s="305"/>
    </row>
    <row r="464" spans="1:23" ht="12.75">
      <c r="A464" s="310"/>
      <c r="B464" s="182"/>
      <c r="C464" s="187"/>
      <c r="D464" s="187"/>
      <c r="E464" s="184"/>
      <c r="F464" s="184"/>
      <c r="G464" s="187"/>
      <c r="H464" s="187"/>
      <c r="I464" s="187"/>
      <c r="J464" s="187"/>
      <c r="K464" s="187"/>
      <c r="L464" s="184"/>
      <c r="M464" s="187"/>
      <c r="N464" s="187"/>
      <c r="O464" s="184"/>
      <c r="P464" s="187"/>
      <c r="Q464" s="187"/>
      <c r="R464" s="187"/>
      <c r="S464" s="187"/>
      <c r="T464" s="178"/>
      <c r="U464" s="178"/>
      <c r="V464" s="305"/>
      <c r="W464" s="305"/>
    </row>
    <row r="465" spans="1:23" ht="12.75">
      <c r="A465" s="315"/>
      <c r="B465" s="182"/>
      <c r="C465" s="187"/>
      <c r="D465" s="187"/>
      <c r="E465" s="184"/>
      <c r="F465" s="184"/>
      <c r="G465" s="187"/>
      <c r="H465" s="187"/>
      <c r="I465" s="187"/>
      <c r="J465" s="187"/>
      <c r="K465" s="187"/>
      <c r="L465" s="184"/>
      <c r="M465" s="187"/>
      <c r="N465" s="187"/>
      <c r="O465" s="184"/>
      <c r="P465" s="187"/>
      <c r="Q465" s="187"/>
      <c r="R465" s="187"/>
      <c r="S465" s="187"/>
      <c r="T465" s="178"/>
      <c r="U465" s="178"/>
      <c r="V465" s="305"/>
      <c r="W465" s="305"/>
    </row>
    <row r="466" spans="1:23" ht="12.75">
      <c r="A466" s="315"/>
      <c r="B466" s="308"/>
      <c r="C466" s="187"/>
      <c r="D466" s="187"/>
      <c r="E466" s="184"/>
      <c r="F466" s="184"/>
      <c r="G466" s="187"/>
      <c r="H466" s="187"/>
      <c r="I466" s="187"/>
      <c r="J466" s="187"/>
      <c r="K466" s="187"/>
      <c r="L466" s="184"/>
      <c r="M466" s="187"/>
      <c r="N466" s="187"/>
      <c r="O466" s="184"/>
      <c r="P466" s="187"/>
      <c r="Q466" s="187"/>
      <c r="R466" s="187"/>
      <c r="S466" s="187"/>
      <c r="T466" s="178"/>
      <c r="U466" s="178"/>
      <c r="V466" s="305"/>
      <c r="W466" s="305"/>
    </row>
    <row r="467" spans="1:23" ht="12.75">
      <c r="A467" s="310"/>
      <c r="B467" s="182"/>
      <c r="C467" s="187"/>
      <c r="D467" s="187"/>
      <c r="E467" s="184"/>
      <c r="F467" s="184"/>
      <c r="G467" s="187"/>
      <c r="H467" s="187"/>
      <c r="I467" s="187"/>
      <c r="J467" s="187"/>
      <c r="K467" s="187"/>
      <c r="L467" s="184"/>
      <c r="M467" s="187"/>
      <c r="N467" s="187"/>
      <c r="O467" s="184"/>
      <c r="P467" s="187"/>
      <c r="Q467" s="187"/>
      <c r="R467" s="187"/>
      <c r="S467" s="187"/>
      <c r="T467" s="178"/>
      <c r="U467" s="178"/>
      <c r="V467" s="305"/>
      <c r="W467" s="305"/>
    </row>
    <row r="468" spans="1:23" ht="12.75">
      <c r="A468" s="310"/>
      <c r="B468" s="308"/>
      <c r="C468" s="190"/>
      <c r="D468" s="190"/>
      <c r="E468" s="309"/>
      <c r="F468" s="309"/>
      <c r="G468" s="190"/>
      <c r="H468" s="190"/>
      <c r="I468" s="190"/>
      <c r="J468" s="190"/>
      <c r="K468" s="190"/>
      <c r="L468" s="184"/>
      <c r="M468" s="187"/>
      <c r="N468" s="187"/>
      <c r="O468" s="309"/>
      <c r="P468" s="190"/>
      <c r="Q468" s="190"/>
      <c r="R468" s="190"/>
      <c r="S468" s="190"/>
      <c r="T468" s="178"/>
      <c r="U468" s="178"/>
      <c r="V468" s="305"/>
      <c r="W468" s="305"/>
    </row>
    <row r="469" spans="1:23" ht="12.75">
      <c r="A469" s="315"/>
      <c r="B469" s="308"/>
      <c r="C469" s="187"/>
      <c r="D469" s="187"/>
      <c r="E469" s="184"/>
      <c r="F469" s="184"/>
      <c r="G469" s="187"/>
      <c r="H469" s="187"/>
      <c r="I469" s="187"/>
      <c r="J469" s="187"/>
      <c r="K469" s="187"/>
      <c r="L469" s="184"/>
      <c r="M469" s="187"/>
      <c r="N469" s="187"/>
      <c r="O469" s="184"/>
      <c r="P469" s="187"/>
      <c r="Q469" s="187"/>
      <c r="R469" s="187"/>
      <c r="S469" s="187"/>
      <c r="T469" s="178"/>
      <c r="U469" s="178"/>
      <c r="V469" s="305"/>
      <c r="W469" s="305"/>
    </row>
    <row r="470" spans="1:23" ht="12.75">
      <c r="A470" s="315"/>
      <c r="B470" s="308"/>
      <c r="C470" s="187"/>
      <c r="D470" s="187"/>
      <c r="E470" s="184"/>
      <c r="F470" s="184"/>
      <c r="G470" s="187"/>
      <c r="H470" s="187"/>
      <c r="I470" s="187"/>
      <c r="J470" s="187"/>
      <c r="K470" s="187"/>
      <c r="L470" s="184"/>
      <c r="M470" s="187"/>
      <c r="N470" s="187"/>
      <c r="O470" s="184"/>
      <c r="P470" s="187"/>
      <c r="Q470" s="187"/>
      <c r="R470" s="187"/>
      <c r="S470" s="187"/>
      <c r="T470" s="178"/>
      <c r="U470" s="178"/>
      <c r="V470" s="305"/>
      <c r="W470" s="305"/>
    </row>
    <row r="471" spans="1:23" ht="12.75">
      <c r="A471" s="310"/>
      <c r="B471" s="182"/>
      <c r="C471" s="187"/>
      <c r="D471" s="187"/>
      <c r="E471" s="184"/>
      <c r="F471" s="184"/>
      <c r="G471" s="187"/>
      <c r="H471" s="187"/>
      <c r="I471" s="187"/>
      <c r="J471" s="187"/>
      <c r="K471" s="187"/>
      <c r="L471" s="184"/>
      <c r="M471" s="187"/>
      <c r="N471" s="187"/>
      <c r="O471" s="184"/>
      <c r="P471" s="187"/>
      <c r="Q471" s="187"/>
      <c r="R471" s="187"/>
      <c r="S471" s="187"/>
      <c r="T471" s="178"/>
      <c r="U471" s="178"/>
      <c r="V471" s="305"/>
      <c r="W471" s="305"/>
    </row>
    <row r="472" spans="1:23" ht="12.75">
      <c r="A472" s="310"/>
      <c r="B472" s="182"/>
      <c r="C472" s="187"/>
      <c r="D472" s="187"/>
      <c r="E472" s="184"/>
      <c r="F472" s="184"/>
      <c r="G472" s="187"/>
      <c r="H472" s="187"/>
      <c r="I472" s="187"/>
      <c r="J472" s="187"/>
      <c r="K472" s="187"/>
      <c r="L472" s="184"/>
      <c r="M472" s="187"/>
      <c r="N472" s="187"/>
      <c r="O472" s="184"/>
      <c r="P472" s="187"/>
      <c r="Q472" s="187"/>
      <c r="R472" s="187"/>
      <c r="S472" s="187"/>
      <c r="T472" s="178"/>
      <c r="U472" s="178"/>
      <c r="V472" s="305"/>
      <c r="W472" s="305"/>
    </row>
    <row r="473" spans="1:23" ht="12.75">
      <c r="A473" s="311"/>
      <c r="B473" s="182"/>
      <c r="C473" s="187"/>
      <c r="D473" s="187"/>
      <c r="E473" s="184"/>
      <c r="F473" s="184"/>
      <c r="G473" s="187"/>
      <c r="H473" s="187"/>
      <c r="I473" s="187"/>
      <c r="J473" s="187"/>
      <c r="K473" s="187"/>
      <c r="L473" s="184"/>
      <c r="M473" s="187"/>
      <c r="N473" s="187"/>
      <c r="O473" s="184"/>
      <c r="P473" s="187"/>
      <c r="Q473" s="187"/>
      <c r="R473" s="187"/>
      <c r="S473" s="187"/>
      <c r="T473" s="178"/>
      <c r="U473" s="178"/>
      <c r="V473" s="305"/>
      <c r="W473" s="305"/>
    </row>
    <row r="474" spans="1:23" ht="12.75">
      <c r="A474" s="311"/>
      <c r="B474" s="182"/>
      <c r="C474" s="187"/>
      <c r="D474" s="187"/>
      <c r="E474" s="184"/>
      <c r="F474" s="184"/>
      <c r="G474" s="187"/>
      <c r="H474" s="187"/>
      <c r="I474" s="187"/>
      <c r="J474" s="187"/>
      <c r="K474" s="187"/>
      <c r="L474" s="184"/>
      <c r="M474" s="187"/>
      <c r="N474" s="187"/>
      <c r="O474" s="184"/>
      <c r="P474" s="187"/>
      <c r="Q474" s="187"/>
      <c r="R474" s="187"/>
      <c r="S474" s="187"/>
      <c r="T474" s="178"/>
      <c r="U474" s="178"/>
      <c r="V474" s="305"/>
      <c r="W474" s="305"/>
    </row>
    <row r="475" spans="1:23" ht="12.75">
      <c r="A475" s="311"/>
      <c r="B475" s="182"/>
      <c r="C475" s="187"/>
      <c r="D475" s="187"/>
      <c r="E475" s="184"/>
      <c r="F475" s="184"/>
      <c r="G475" s="187"/>
      <c r="H475" s="187"/>
      <c r="I475" s="187"/>
      <c r="J475" s="187"/>
      <c r="K475" s="187"/>
      <c r="L475" s="184"/>
      <c r="M475" s="187"/>
      <c r="N475" s="187"/>
      <c r="O475" s="184"/>
      <c r="P475" s="187"/>
      <c r="Q475" s="187"/>
      <c r="R475" s="187"/>
      <c r="S475" s="187"/>
      <c r="T475" s="178"/>
      <c r="U475" s="178"/>
      <c r="V475" s="305"/>
      <c r="W475" s="305"/>
    </row>
    <row r="476" spans="1:23" ht="12.75">
      <c r="A476" s="311"/>
      <c r="B476" s="182"/>
      <c r="C476" s="187"/>
      <c r="D476" s="187"/>
      <c r="E476" s="184"/>
      <c r="F476" s="184"/>
      <c r="G476" s="187"/>
      <c r="H476" s="187"/>
      <c r="I476" s="187"/>
      <c r="J476" s="187"/>
      <c r="K476" s="187"/>
      <c r="L476" s="184"/>
      <c r="M476" s="187"/>
      <c r="N476" s="187"/>
      <c r="O476" s="184"/>
      <c r="P476" s="187"/>
      <c r="Q476" s="187"/>
      <c r="R476" s="187"/>
      <c r="S476" s="187"/>
      <c r="T476" s="178"/>
      <c r="U476" s="178"/>
      <c r="V476" s="305"/>
      <c r="W476" s="305"/>
    </row>
    <row r="477" spans="1:23" ht="12.75">
      <c r="A477" s="311"/>
      <c r="B477" s="182"/>
      <c r="C477" s="187"/>
      <c r="D477" s="187"/>
      <c r="E477" s="184"/>
      <c r="F477" s="184"/>
      <c r="G477" s="187"/>
      <c r="H477" s="187"/>
      <c r="I477" s="187"/>
      <c r="J477" s="187"/>
      <c r="K477" s="187"/>
      <c r="L477" s="184"/>
      <c r="M477" s="187"/>
      <c r="N477" s="187"/>
      <c r="O477" s="184"/>
      <c r="P477" s="187"/>
      <c r="Q477" s="187"/>
      <c r="R477" s="187"/>
      <c r="S477" s="187"/>
      <c r="T477" s="178"/>
      <c r="U477" s="178"/>
      <c r="V477" s="305"/>
      <c r="W477" s="305"/>
    </row>
    <row r="478" spans="1:23" ht="12.75">
      <c r="A478" s="315"/>
      <c r="B478" s="182"/>
      <c r="C478" s="187"/>
      <c r="D478" s="187"/>
      <c r="E478" s="184"/>
      <c r="F478" s="184"/>
      <c r="G478" s="187"/>
      <c r="H478" s="187"/>
      <c r="I478" s="187"/>
      <c r="J478" s="187"/>
      <c r="K478" s="187"/>
      <c r="L478" s="184"/>
      <c r="M478" s="187"/>
      <c r="N478" s="187"/>
      <c r="O478" s="184"/>
      <c r="P478" s="187"/>
      <c r="Q478" s="187"/>
      <c r="R478" s="187"/>
      <c r="S478" s="187"/>
      <c r="T478" s="178"/>
      <c r="U478" s="178"/>
      <c r="V478" s="305"/>
      <c r="W478" s="305"/>
    </row>
    <row r="479" spans="1:23" ht="12.75">
      <c r="A479" s="315"/>
      <c r="B479" s="182"/>
      <c r="C479" s="187"/>
      <c r="D479" s="187"/>
      <c r="E479" s="184"/>
      <c r="F479" s="184"/>
      <c r="G479" s="187"/>
      <c r="H479" s="187"/>
      <c r="I479" s="187"/>
      <c r="J479" s="187"/>
      <c r="K479" s="187"/>
      <c r="L479" s="184"/>
      <c r="M479" s="187"/>
      <c r="N479" s="187"/>
      <c r="O479" s="184"/>
      <c r="P479" s="187"/>
      <c r="Q479" s="187"/>
      <c r="R479" s="187"/>
      <c r="S479" s="187"/>
      <c r="T479" s="178"/>
      <c r="U479" s="178"/>
      <c r="V479" s="305"/>
      <c r="W479" s="305"/>
    </row>
    <row r="480" spans="1:23" ht="12.75">
      <c r="A480" s="311"/>
      <c r="B480" s="182"/>
      <c r="C480" s="187"/>
      <c r="D480" s="187"/>
      <c r="E480" s="184"/>
      <c r="F480" s="184"/>
      <c r="G480" s="187"/>
      <c r="H480" s="187"/>
      <c r="I480" s="187"/>
      <c r="J480" s="187"/>
      <c r="K480" s="187"/>
      <c r="L480" s="184"/>
      <c r="M480" s="187"/>
      <c r="N480" s="187"/>
      <c r="O480" s="184"/>
      <c r="P480" s="187"/>
      <c r="Q480" s="187"/>
      <c r="R480" s="187"/>
      <c r="S480" s="187"/>
      <c r="T480" s="178"/>
      <c r="U480" s="178"/>
      <c r="V480" s="305"/>
      <c r="W480" s="305"/>
    </row>
    <row r="481" spans="1:23" ht="12.75">
      <c r="A481" s="311"/>
      <c r="B481" s="182"/>
      <c r="C481" s="187"/>
      <c r="D481" s="187"/>
      <c r="E481" s="184"/>
      <c r="F481" s="184"/>
      <c r="G481" s="187"/>
      <c r="H481" s="187"/>
      <c r="I481" s="187"/>
      <c r="J481" s="187"/>
      <c r="K481" s="187"/>
      <c r="L481" s="184"/>
      <c r="M481" s="187"/>
      <c r="N481" s="187"/>
      <c r="O481" s="184"/>
      <c r="P481" s="187"/>
      <c r="Q481" s="187"/>
      <c r="R481" s="187"/>
      <c r="S481" s="187"/>
      <c r="T481" s="178"/>
      <c r="U481" s="178"/>
      <c r="V481" s="305"/>
      <c r="W481" s="305"/>
    </row>
    <row r="482" spans="1:23" ht="12.75">
      <c r="A482" s="311"/>
      <c r="B482" s="182"/>
      <c r="C482" s="187"/>
      <c r="D482" s="187"/>
      <c r="E482" s="184"/>
      <c r="F482" s="184"/>
      <c r="G482" s="187"/>
      <c r="H482" s="187"/>
      <c r="I482" s="187"/>
      <c r="J482" s="187"/>
      <c r="K482" s="187"/>
      <c r="L482" s="184"/>
      <c r="M482" s="187"/>
      <c r="N482" s="187"/>
      <c r="O482" s="184"/>
      <c r="P482" s="187"/>
      <c r="Q482" s="187"/>
      <c r="R482" s="187"/>
      <c r="S482" s="187"/>
      <c r="T482" s="178"/>
      <c r="U482" s="178"/>
      <c r="V482" s="305"/>
      <c r="W482" s="305"/>
    </row>
    <row r="483" spans="1:23" ht="12.75">
      <c r="A483" s="315"/>
      <c r="B483" s="182"/>
      <c r="C483" s="187"/>
      <c r="D483" s="187"/>
      <c r="E483" s="184"/>
      <c r="F483" s="184"/>
      <c r="G483" s="187"/>
      <c r="H483" s="187"/>
      <c r="I483" s="187"/>
      <c r="J483" s="187"/>
      <c r="K483" s="187"/>
      <c r="L483" s="184"/>
      <c r="M483" s="187"/>
      <c r="N483" s="187"/>
      <c r="O483" s="184"/>
      <c r="P483" s="187"/>
      <c r="Q483" s="187"/>
      <c r="R483" s="187"/>
      <c r="S483" s="187"/>
      <c r="T483" s="178"/>
      <c r="U483" s="178"/>
      <c r="V483" s="305"/>
      <c r="W483" s="305"/>
    </row>
    <row r="484" spans="1:23" ht="12.75">
      <c r="A484" s="315"/>
      <c r="B484" s="182"/>
      <c r="C484" s="187"/>
      <c r="D484" s="187"/>
      <c r="E484" s="184"/>
      <c r="F484" s="184"/>
      <c r="G484" s="187"/>
      <c r="H484" s="187"/>
      <c r="I484" s="187"/>
      <c r="J484" s="187"/>
      <c r="K484" s="187"/>
      <c r="L484" s="184"/>
      <c r="M484" s="187"/>
      <c r="N484" s="187"/>
      <c r="O484" s="184"/>
      <c r="P484" s="187"/>
      <c r="Q484" s="187"/>
      <c r="R484" s="187"/>
      <c r="S484" s="187"/>
      <c r="T484" s="178"/>
      <c r="U484" s="178"/>
      <c r="V484" s="305"/>
      <c r="W484" s="305"/>
    </row>
    <row r="485" spans="1:23" ht="12.75">
      <c r="A485" s="315"/>
      <c r="B485" s="182"/>
      <c r="C485" s="187"/>
      <c r="D485" s="187"/>
      <c r="E485" s="184"/>
      <c r="F485" s="184"/>
      <c r="G485" s="187"/>
      <c r="H485" s="187"/>
      <c r="I485" s="187"/>
      <c r="J485" s="187"/>
      <c r="K485" s="187"/>
      <c r="L485" s="184"/>
      <c r="M485" s="187"/>
      <c r="N485" s="187"/>
      <c r="O485" s="184"/>
      <c r="P485" s="187"/>
      <c r="Q485" s="187"/>
      <c r="R485" s="187"/>
      <c r="S485" s="187"/>
      <c r="T485" s="178"/>
      <c r="U485" s="178"/>
      <c r="V485" s="305"/>
      <c r="W485" s="305"/>
    </row>
    <row r="486" spans="1:23" ht="12.75">
      <c r="A486" s="315"/>
      <c r="B486" s="182"/>
      <c r="C486" s="187"/>
      <c r="D486" s="187"/>
      <c r="E486" s="184"/>
      <c r="F486" s="184"/>
      <c r="G486" s="187"/>
      <c r="H486" s="187"/>
      <c r="I486" s="187"/>
      <c r="J486" s="187"/>
      <c r="K486" s="187"/>
      <c r="L486" s="184"/>
      <c r="M486" s="187"/>
      <c r="N486" s="187"/>
      <c r="O486" s="184"/>
      <c r="P486" s="187"/>
      <c r="Q486" s="187"/>
      <c r="R486" s="187"/>
      <c r="S486" s="187"/>
      <c r="T486" s="178"/>
      <c r="U486" s="178"/>
      <c r="V486" s="305"/>
      <c r="W486" s="305"/>
    </row>
    <row r="487" spans="1:23" ht="12.75">
      <c r="A487" s="315"/>
      <c r="B487" s="182"/>
      <c r="C487" s="187"/>
      <c r="D487" s="187"/>
      <c r="E487" s="184"/>
      <c r="F487" s="184"/>
      <c r="G487" s="187"/>
      <c r="H487" s="187"/>
      <c r="I487" s="187"/>
      <c r="J487" s="187"/>
      <c r="K487" s="187"/>
      <c r="L487" s="184"/>
      <c r="M487" s="187"/>
      <c r="N487" s="187"/>
      <c r="O487" s="184"/>
      <c r="P487" s="187"/>
      <c r="Q487" s="187"/>
      <c r="R487" s="187"/>
      <c r="S487" s="187"/>
      <c r="T487" s="178"/>
      <c r="U487" s="178"/>
      <c r="V487" s="305"/>
      <c r="W487" s="305"/>
    </row>
    <row r="488" spans="1:23" ht="12.75">
      <c r="A488" s="315"/>
      <c r="B488" s="181"/>
      <c r="C488" s="187"/>
      <c r="D488" s="187"/>
      <c r="E488" s="184"/>
      <c r="F488" s="184"/>
      <c r="G488" s="187"/>
      <c r="H488" s="187"/>
      <c r="I488" s="187"/>
      <c r="J488" s="187"/>
      <c r="K488" s="187"/>
      <c r="L488" s="184"/>
      <c r="M488" s="187"/>
      <c r="N488" s="187"/>
      <c r="O488" s="184"/>
      <c r="P488" s="187"/>
      <c r="Q488" s="187"/>
      <c r="R488" s="187"/>
      <c r="S488" s="187"/>
      <c r="T488" s="178"/>
      <c r="U488" s="178"/>
      <c r="V488" s="305"/>
      <c r="W488" s="305"/>
    </row>
    <row r="489" spans="1:23" ht="12.75">
      <c r="A489" s="315"/>
      <c r="B489" s="181"/>
      <c r="C489" s="187"/>
      <c r="D489" s="187"/>
      <c r="E489" s="184"/>
      <c r="F489" s="184"/>
      <c r="G489" s="187"/>
      <c r="H489" s="187"/>
      <c r="I489" s="187"/>
      <c r="J489" s="187"/>
      <c r="K489" s="187"/>
      <c r="L489" s="184"/>
      <c r="M489" s="187"/>
      <c r="N489" s="187"/>
      <c r="O489" s="184"/>
      <c r="P489" s="187"/>
      <c r="Q489" s="187"/>
      <c r="R489" s="187"/>
      <c r="S489" s="187"/>
      <c r="T489" s="178"/>
      <c r="U489" s="178"/>
      <c r="V489" s="305"/>
      <c r="W489" s="305"/>
    </row>
    <row r="490" spans="1:23" ht="12.75">
      <c r="A490" s="315"/>
      <c r="B490" s="181"/>
      <c r="C490" s="187"/>
      <c r="D490" s="187"/>
      <c r="E490" s="184"/>
      <c r="F490" s="184"/>
      <c r="G490" s="187"/>
      <c r="H490" s="187"/>
      <c r="I490" s="187"/>
      <c r="J490" s="187"/>
      <c r="K490" s="187"/>
      <c r="L490" s="184"/>
      <c r="M490" s="187"/>
      <c r="N490" s="187"/>
      <c r="O490" s="184"/>
      <c r="P490" s="187"/>
      <c r="Q490" s="187"/>
      <c r="R490" s="187"/>
      <c r="S490" s="187"/>
      <c r="T490" s="178"/>
      <c r="U490" s="178"/>
      <c r="V490" s="305"/>
      <c r="W490" s="305"/>
    </row>
    <row r="491" spans="1:23" ht="12.75">
      <c r="A491" s="315"/>
      <c r="B491" s="181"/>
      <c r="C491" s="187"/>
      <c r="D491" s="187"/>
      <c r="E491" s="184"/>
      <c r="F491" s="184"/>
      <c r="G491" s="187"/>
      <c r="H491" s="187"/>
      <c r="I491" s="187"/>
      <c r="J491" s="187"/>
      <c r="K491" s="187"/>
      <c r="L491" s="184"/>
      <c r="M491" s="187"/>
      <c r="N491" s="187"/>
      <c r="O491" s="184"/>
      <c r="P491" s="187"/>
      <c r="Q491" s="187"/>
      <c r="R491" s="187"/>
      <c r="S491" s="187"/>
      <c r="T491" s="178"/>
      <c r="U491" s="178"/>
      <c r="V491" s="305"/>
      <c r="W491" s="305"/>
    </row>
    <row r="492" spans="1:23" ht="12.75">
      <c r="A492" s="315"/>
      <c r="B492" s="181"/>
      <c r="C492" s="187"/>
      <c r="D492" s="187"/>
      <c r="E492" s="184"/>
      <c r="F492" s="184"/>
      <c r="G492" s="187"/>
      <c r="H492" s="187"/>
      <c r="I492" s="187"/>
      <c r="J492" s="187"/>
      <c r="K492" s="187"/>
      <c r="L492" s="184"/>
      <c r="M492" s="187"/>
      <c r="N492" s="187"/>
      <c r="O492" s="184"/>
      <c r="P492" s="187"/>
      <c r="Q492" s="187"/>
      <c r="R492" s="187"/>
      <c r="S492" s="187"/>
      <c r="T492" s="178"/>
      <c r="U492" s="178"/>
      <c r="V492" s="305"/>
      <c r="W492" s="305"/>
    </row>
    <row r="493" spans="1:23" ht="12.75">
      <c r="A493" s="315"/>
      <c r="B493" s="181"/>
      <c r="C493" s="187"/>
      <c r="D493" s="187"/>
      <c r="E493" s="184"/>
      <c r="F493" s="184"/>
      <c r="G493" s="187"/>
      <c r="H493" s="187"/>
      <c r="I493" s="187"/>
      <c r="J493" s="187"/>
      <c r="K493" s="187"/>
      <c r="L493" s="184"/>
      <c r="M493" s="187"/>
      <c r="N493" s="187"/>
      <c r="O493" s="184"/>
      <c r="P493" s="187"/>
      <c r="Q493" s="187"/>
      <c r="R493" s="187"/>
      <c r="S493" s="187"/>
      <c r="T493" s="178"/>
      <c r="U493" s="178"/>
      <c r="V493" s="305"/>
      <c r="W493" s="305"/>
    </row>
    <row r="494" spans="1:23" ht="12.75">
      <c r="A494" s="315"/>
      <c r="B494" s="181"/>
      <c r="C494" s="187"/>
      <c r="D494" s="187"/>
      <c r="E494" s="184"/>
      <c r="F494" s="184"/>
      <c r="G494" s="187"/>
      <c r="H494" s="187"/>
      <c r="I494" s="187"/>
      <c r="J494" s="187"/>
      <c r="K494" s="187"/>
      <c r="L494" s="184"/>
      <c r="M494" s="187"/>
      <c r="N494" s="187"/>
      <c r="O494" s="184"/>
      <c r="P494" s="187"/>
      <c r="Q494" s="187"/>
      <c r="R494" s="187"/>
      <c r="S494" s="187"/>
      <c r="T494" s="178"/>
      <c r="U494" s="178"/>
      <c r="V494" s="305"/>
      <c r="W494" s="305"/>
    </row>
    <row r="495" spans="1:23" ht="12.75">
      <c r="A495" s="311"/>
      <c r="B495" s="181"/>
      <c r="C495" s="187"/>
      <c r="D495" s="187"/>
      <c r="E495" s="184"/>
      <c r="F495" s="184"/>
      <c r="G495" s="187"/>
      <c r="H495" s="187"/>
      <c r="I495" s="187"/>
      <c r="J495" s="187"/>
      <c r="K495" s="187"/>
      <c r="L495" s="184"/>
      <c r="M495" s="187"/>
      <c r="N495" s="187"/>
      <c r="O495" s="184"/>
      <c r="P495" s="187"/>
      <c r="Q495" s="187"/>
      <c r="R495" s="187"/>
      <c r="S495" s="187"/>
      <c r="T495" s="178"/>
      <c r="U495" s="178"/>
      <c r="V495" s="305"/>
      <c r="W495" s="305"/>
    </row>
    <row r="496" spans="1:23" ht="12.75">
      <c r="A496" s="311"/>
      <c r="B496" s="181"/>
      <c r="C496" s="187"/>
      <c r="D496" s="187"/>
      <c r="E496" s="184"/>
      <c r="F496" s="184"/>
      <c r="G496" s="187"/>
      <c r="H496" s="187"/>
      <c r="I496" s="187"/>
      <c r="J496" s="187"/>
      <c r="K496" s="187"/>
      <c r="L496" s="184"/>
      <c r="M496" s="187"/>
      <c r="N496" s="187"/>
      <c r="O496" s="184"/>
      <c r="P496" s="187"/>
      <c r="Q496" s="187"/>
      <c r="R496" s="187"/>
      <c r="S496" s="187"/>
      <c r="T496" s="178"/>
      <c r="U496" s="178"/>
      <c r="V496" s="305"/>
      <c r="W496" s="305"/>
    </row>
    <row r="497" spans="1:23" ht="25.5" customHeight="1">
      <c r="A497" s="311"/>
      <c r="B497" s="181"/>
      <c r="C497" s="187"/>
      <c r="D497" s="187"/>
      <c r="E497" s="184"/>
      <c r="F497" s="184"/>
      <c r="G497" s="187"/>
      <c r="H497" s="187"/>
      <c r="I497" s="187"/>
      <c r="J497" s="187"/>
      <c r="K497" s="187"/>
      <c r="L497" s="184"/>
      <c r="M497" s="187"/>
      <c r="N497" s="187"/>
      <c r="O497" s="184"/>
      <c r="P497" s="187"/>
      <c r="Q497" s="187"/>
      <c r="R497" s="187"/>
      <c r="S497" s="187"/>
      <c r="T497" s="178"/>
      <c r="U497" s="178"/>
      <c r="V497" s="305"/>
      <c r="W497" s="305"/>
    </row>
    <row r="498" spans="1:23" ht="12.75">
      <c r="A498" s="311"/>
      <c r="B498" s="181"/>
      <c r="C498" s="187"/>
      <c r="D498" s="187"/>
      <c r="E498" s="184"/>
      <c r="F498" s="184"/>
      <c r="G498" s="187"/>
      <c r="H498" s="187"/>
      <c r="I498" s="187"/>
      <c r="J498" s="187"/>
      <c r="K498" s="187"/>
      <c r="L498" s="184"/>
      <c r="M498" s="187"/>
      <c r="N498" s="187"/>
      <c r="O498" s="184"/>
      <c r="P498" s="187"/>
      <c r="Q498" s="187"/>
      <c r="R498" s="187"/>
      <c r="S498" s="187"/>
      <c r="T498" s="178"/>
      <c r="U498" s="178"/>
      <c r="V498" s="305"/>
      <c r="W498" s="305"/>
    </row>
    <row r="499" spans="1:23" ht="12.75">
      <c r="A499" s="311"/>
      <c r="B499" s="181"/>
      <c r="C499" s="187"/>
      <c r="D499" s="187"/>
      <c r="E499" s="184"/>
      <c r="F499" s="184"/>
      <c r="G499" s="187"/>
      <c r="H499" s="187"/>
      <c r="I499" s="187"/>
      <c r="J499" s="187"/>
      <c r="K499" s="187"/>
      <c r="L499" s="184"/>
      <c r="M499" s="187"/>
      <c r="N499" s="187"/>
      <c r="O499" s="184"/>
      <c r="P499" s="187"/>
      <c r="Q499" s="187"/>
      <c r="R499" s="187"/>
      <c r="S499" s="187"/>
      <c r="T499" s="178"/>
      <c r="U499" s="178"/>
      <c r="V499" s="305"/>
      <c r="W499" s="305"/>
    </row>
    <row r="500" spans="1:23" ht="12.75">
      <c r="A500" s="311"/>
      <c r="B500" s="181"/>
      <c r="C500" s="187"/>
      <c r="D500" s="187"/>
      <c r="E500" s="184"/>
      <c r="F500" s="184"/>
      <c r="G500" s="187"/>
      <c r="H500" s="187"/>
      <c r="I500" s="187"/>
      <c r="J500" s="187"/>
      <c r="K500" s="187"/>
      <c r="L500" s="184"/>
      <c r="M500" s="187"/>
      <c r="N500" s="187"/>
      <c r="O500" s="184"/>
      <c r="P500" s="187"/>
      <c r="Q500" s="187"/>
      <c r="R500" s="187"/>
      <c r="S500" s="187"/>
      <c r="T500" s="178"/>
      <c r="U500" s="178"/>
      <c r="V500" s="305"/>
      <c r="W500" s="305"/>
    </row>
    <row r="501" spans="1:23" ht="12.75">
      <c r="A501" s="317"/>
      <c r="B501" s="317"/>
      <c r="C501" s="181"/>
      <c r="D501" s="181"/>
      <c r="E501" s="181"/>
      <c r="F501" s="181"/>
      <c r="G501" s="181"/>
      <c r="H501" s="181"/>
      <c r="I501" s="181"/>
      <c r="J501" s="187"/>
      <c r="K501" s="187"/>
      <c r="L501" s="184"/>
      <c r="M501" s="187"/>
      <c r="N501" s="187"/>
      <c r="O501" s="184"/>
      <c r="P501" s="187"/>
      <c r="Q501" s="187"/>
      <c r="R501" s="187"/>
      <c r="S501" s="187"/>
      <c r="T501" s="178"/>
      <c r="U501" s="178"/>
      <c r="V501" s="305"/>
      <c r="W501" s="305"/>
    </row>
    <row r="502" spans="1:23" ht="12.75">
      <c r="A502" s="317"/>
      <c r="B502" s="191"/>
      <c r="C502" s="181"/>
      <c r="D502" s="181"/>
      <c r="E502" s="181"/>
      <c r="F502" s="181"/>
      <c r="G502" s="181"/>
      <c r="H502" s="181"/>
      <c r="I502" s="181"/>
      <c r="J502" s="187"/>
      <c r="K502" s="187"/>
      <c r="L502" s="184"/>
      <c r="M502" s="187"/>
      <c r="N502" s="187"/>
      <c r="O502" s="184"/>
      <c r="P502" s="187"/>
      <c r="Q502" s="187"/>
      <c r="R502" s="187"/>
      <c r="S502" s="187"/>
      <c r="T502" s="178"/>
      <c r="U502" s="178"/>
      <c r="V502" s="305"/>
      <c r="W502" s="305"/>
    </row>
    <row r="503" spans="1:23" ht="12.75">
      <c r="A503" s="178"/>
      <c r="B503" s="178"/>
      <c r="C503" s="178"/>
      <c r="D503" s="178"/>
      <c r="E503" s="178"/>
      <c r="F503" s="178"/>
      <c r="G503" s="178"/>
      <c r="H503" s="178"/>
      <c r="I503" s="178"/>
      <c r="J503" s="187"/>
      <c r="K503" s="187"/>
      <c r="L503" s="184"/>
      <c r="M503" s="187"/>
      <c r="N503" s="187"/>
      <c r="O503" s="184"/>
      <c r="P503" s="187"/>
      <c r="Q503" s="187"/>
      <c r="R503" s="187"/>
      <c r="S503" s="187"/>
      <c r="T503" s="178"/>
      <c r="U503" s="178"/>
      <c r="V503" s="305"/>
      <c r="W503" s="305"/>
    </row>
    <row r="504" spans="1:23" ht="12.75">
      <c r="A504" s="178"/>
      <c r="B504" s="178"/>
      <c r="C504" s="178"/>
      <c r="D504" s="178"/>
      <c r="E504" s="178"/>
      <c r="F504" s="178"/>
      <c r="G504" s="178"/>
      <c r="H504" s="178"/>
      <c r="I504" s="178"/>
      <c r="J504" s="187"/>
      <c r="K504" s="178"/>
      <c r="L504" s="178"/>
      <c r="M504" s="178"/>
      <c r="N504" s="178"/>
      <c r="O504" s="178"/>
      <c r="P504" s="178"/>
      <c r="Q504" s="178"/>
      <c r="R504" s="178"/>
      <c r="S504" s="178"/>
      <c r="T504" s="178"/>
      <c r="U504" s="178"/>
      <c r="V504" s="305"/>
      <c r="W504" s="305"/>
    </row>
    <row r="505" spans="1:23" ht="12.75">
      <c r="A505" s="178"/>
      <c r="B505" s="178"/>
      <c r="C505" s="178"/>
      <c r="D505" s="178"/>
      <c r="E505" s="178"/>
      <c r="F505" s="178"/>
      <c r="G505" s="178"/>
      <c r="H505" s="178"/>
      <c r="I505" s="178"/>
      <c r="J505" s="178"/>
      <c r="K505" s="178"/>
      <c r="L505" s="178"/>
      <c r="M505" s="178"/>
      <c r="N505" s="178"/>
      <c r="O505" s="178"/>
      <c r="P505" s="178"/>
      <c r="Q505" s="178"/>
      <c r="R505" s="178"/>
      <c r="S505" s="178"/>
      <c r="T505" s="178"/>
      <c r="U505" s="178"/>
      <c r="V505" s="305"/>
      <c r="W505" s="305"/>
    </row>
    <row r="506" spans="1:23" ht="12.75">
      <c r="A506" s="178"/>
      <c r="B506" s="178"/>
      <c r="C506" s="178"/>
      <c r="D506" s="178"/>
      <c r="E506" s="178"/>
      <c r="F506" s="178"/>
      <c r="G506" s="178"/>
      <c r="H506" s="178"/>
      <c r="I506" s="178"/>
      <c r="J506" s="178"/>
      <c r="K506" s="178"/>
      <c r="L506" s="178"/>
      <c r="M506" s="178"/>
      <c r="N506" s="178"/>
      <c r="O506" s="178"/>
      <c r="P506" s="178"/>
      <c r="Q506" s="178"/>
      <c r="R506" s="178"/>
      <c r="S506" s="178"/>
      <c r="T506" s="178"/>
      <c r="U506" s="178"/>
      <c r="V506" s="305"/>
      <c r="W506" s="305"/>
    </row>
    <row r="507" spans="1:23" ht="12.75">
      <c r="A507" s="318"/>
      <c r="B507" s="181"/>
      <c r="C507" s="181"/>
      <c r="D507" s="178"/>
      <c r="E507" s="178"/>
      <c r="F507" s="178"/>
      <c r="G507" s="178"/>
      <c r="H507" s="178"/>
      <c r="I507" s="178"/>
      <c r="J507" s="191"/>
      <c r="K507" s="178"/>
      <c r="L507" s="178"/>
      <c r="M507" s="178"/>
      <c r="N507" s="178"/>
      <c r="O507" s="178"/>
      <c r="P507" s="178"/>
      <c r="Q507" s="178"/>
      <c r="R507" s="178"/>
      <c r="S507" s="178"/>
      <c r="T507" s="178"/>
      <c r="U507" s="178"/>
      <c r="V507" s="305"/>
      <c r="W507" s="305"/>
    </row>
    <row r="508" spans="1:21" ht="12.75">
      <c r="A508" s="175"/>
      <c r="B508" s="175"/>
      <c r="C508" s="175"/>
      <c r="D508" s="175"/>
      <c r="E508" s="175"/>
      <c r="F508" s="17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274"/>
      <c r="U508" s="274"/>
    </row>
    <row r="509" spans="1:21" ht="12.75">
      <c r="A509" s="175"/>
      <c r="B509" s="175"/>
      <c r="C509" s="175"/>
      <c r="D509" s="175"/>
      <c r="E509" s="175"/>
      <c r="F509" s="175"/>
      <c r="G509" s="175"/>
      <c r="H509" s="175"/>
      <c r="I509" s="175"/>
      <c r="J509" s="175"/>
      <c r="K509" s="175"/>
      <c r="L509" s="175"/>
      <c r="M509" s="175"/>
      <c r="N509" s="175"/>
      <c r="O509" s="175"/>
      <c r="P509" s="175"/>
      <c r="Q509" s="175"/>
      <c r="R509" s="175"/>
      <c r="S509" s="175"/>
      <c r="T509" s="274"/>
      <c r="U509" s="274"/>
    </row>
    <row r="510" spans="1:21" ht="12.75">
      <c r="A510" s="175"/>
      <c r="B510" s="175"/>
      <c r="C510" s="175"/>
      <c r="D510" s="177"/>
      <c r="E510" s="177"/>
      <c r="F510" s="177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274"/>
      <c r="U510" s="274"/>
    </row>
    <row r="511" spans="1:21" ht="12.75">
      <c r="A511" s="177"/>
      <c r="B511" s="177"/>
      <c r="C511" s="177"/>
      <c r="D511" s="177"/>
      <c r="E511" s="177"/>
      <c r="F511" s="177"/>
      <c r="G511" s="177"/>
      <c r="H511" s="177"/>
      <c r="I511" s="177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274"/>
      <c r="U511" s="274"/>
    </row>
    <row r="512" spans="1:21" ht="12.75">
      <c r="A512" s="177"/>
      <c r="B512" s="177"/>
      <c r="C512" s="177"/>
      <c r="D512" s="177"/>
      <c r="E512" s="177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274"/>
      <c r="U512" s="274"/>
    </row>
    <row r="513" spans="1:21" ht="12.75">
      <c r="A513" s="548"/>
      <c r="B513" s="548"/>
      <c r="C513" s="548"/>
      <c r="D513" s="548"/>
      <c r="E513" s="548"/>
      <c r="F513" s="548"/>
      <c r="G513" s="548"/>
      <c r="H513" s="548"/>
      <c r="I513" s="548"/>
      <c r="J513" s="548"/>
      <c r="K513" s="548"/>
      <c r="L513" s="548"/>
      <c r="M513" s="548"/>
      <c r="N513" s="548"/>
      <c r="O513" s="548"/>
      <c r="P513" s="177"/>
      <c r="Q513" s="177"/>
      <c r="R513" s="177"/>
      <c r="S513" s="177"/>
      <c r="T513" s="274"/>
      <c r="U513" s="274"/>
    </row>
    <row r="514" spans="1:21" ht="12.75">
      <c r="A514" s="177"/>
      <c r="B514" s="175"/>
      <c r="C514" s="175"/>
      <c r="D514" s="175"/>
      <c r="E514" s="175"/>
      <c r="F514" s="17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274"/>
      <c r="U514" s="274"/>
    </row>
    <row r="515" spans="1:21" ht="12.75">
      <c r="A515" s="177"/>
      <c r="B515" s="175"/>
      <c r="C515" s="175"/>
      <c r="D515" s="175"/>
      <c r="E515" s="175"/>
      <c r="F515" s="175"/>
      <c r="G515" s="175"/>
      <c r="H515" s="175"/>
      <c r="I515" s="175"/>
      <c r="J515" s="175"/>
      <c r="K515" s="175"/>
      <c r="L515" s="175"/>
      <c r="M515" s="175"/>
      <c r="N515" s="175"/>
      <c r="O515" s="304"/>
      <c r="P515" s="304"/>
      <c r="Q515" s="304"/>
      <c r="R515" s="304"/>
      <c r="S515" s="304"/>
      <c r="T515" s="274"/>
      <c r="U515" s="274"/>
    </row>
    <row r="516" spans="1:21" ht="30.75" customHeight="1">
      <c r="A516" s="164"/>
      <c r="B516" s="164"/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274"/>
      <c r="U516" s="274"/>
    </row>
    <row r="517" spans="1:21" ht="12.75">
      <c r="A517" s="164"/>
      <c r="B517" s="164"/>
      <c r="C517" s="265"/>
      <c r="D517" s="265"/>
      <c r="E517" s="265"/>
      <c r="F517" s="265"/>
      <c r="G517" s="265"/>
      <c r="H517" s="265"/>
      <c r="I517" s="265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274"/>
      <c r="U517" s="274"/>
    </row>
    <row r="518" spans="1:21" ht="25.5" customHeight="1">
      <c r="A518" s="164"/>
      <c r="B518" s="164"/>
      <c r="C518" s="265"/>
      <c r="D518" s="265"/>
      <c r="E518" s="523"/>
      <c r="F518" s="265"/>
      <c r="G518" s="265"/>
      <c r="H518" s="265"/>
      <c r="I518" s="265"/>
      <c r="J518" s="163"/>
      <c r="K518" s="163"/>
      <c r="L518" s="549"/>
      <c r="M518" s="549"/>
      <c r="N518" s="549"/>
      <c r="O518" s="163"/>
      <c r="P518" s="163"/>
      <c r="Q518" s="163"/>
      <c r="R518" s="163"/>
      <c r="S518" s="163"/>
      <c r="T518" s="274"/>
      <c r="U518" s="274"/>
    </row>
    <row r="519" spans="1:21" ht="12.75">
      <c r="A519" s="164"/>
      <c r="B519" s="164"/>
      <c r="C519" s="265"/>
      <c r="D519" s="265"/>
      <c r="E519" s="523"/>
      <c r="F519" s="265"/>
      <c r="G519" s="265"/>
      <c r="H519" s="265"/>
      <c r="I519" s="265"/>
      <c r="J519" s="163"/>
      <c r="K519" s="163"/>
      <c r="L519" s="523"/>
      <c r="M519" s="523"/>
      <c r="N519" s="523"/>
      <c r="O519" s="163"/>
      <c r="P519" s="163"/>
      <c r="Q519" s="163"/>
      <c r="R519" s="163"/>
      <c r="S519" s="163"/>
      <c r="T519" s="274"/>
      <c r="U519" s="274"/>
    </row>
    <row r="520" spans="1:21" s="280" customFormat="1" ht="12.75">
      <c r="A520" s="164"/>
      <c r="B520" s="164"/>
      <c r="C520" s="164"/>
      <c r="D520" s="164"/>
      <c r="E520" s="164"/>
      <c r="F520" s="164"/>
      <c r="G520" s="164"/>
      <c r="H520" s="164"/>
      <c r="I520" s="164"/>
      <c r="J520" s="164"/>
      <c r="K520" s="164"/>
      <c r="L520" s="164"/>
      <c r="M520" s="164"/>
      <c r="N520" s="164"/>
      <c r="O520" s="164"/>
      <c r="P520" s="164"/>
      <c r="Q520" s="164"/>
      <c r="R520" s="164"/>
      <c r="S520" s="164"/>
      <c r="T520" s="293"/>
      <c r="U520" s="293"/>
    </row>
    <row r="521" spans="1:21" s="280" customFormat="1" ht="12.75">
      <c r="A521" s="165"/>
      <c r="B521" s="165"/>
      <c r="C521" s="165"/>
      <c r="D521" s="165"/>
      <c r="E521" s="165"/>
      <c r="F521" s="294"/>
      <c r="G521" s="165"/>
      <c r="H521" s="165"/>
      <c r="I521" s="165"/>
      <c r="J521" s="165"/>
      <c r="K521" s="165"/>
      <c r="L521" s="294"/>
      <c r="M521" s="165"/>
      <c r="N521" s="165"/>
      <c r="O521" s="294"/>
      <c r="P521" s="165"/>
      <c r="Q521" s="165"/>
      <c r="R521" s="165"/>
      <c r="S521" s="165"/>
      <c r="T521" s="293"/>
      <c r="U521" s="293"/>
    </row>
    <row r="522" spans="1:21" s="280" customFormat="1" ht="12.75">
      <c r="A522" s="164"/>
      <c r="B522" s="164"/>
      <c r="C522" s="166"/>
      <c r="D522" s="166"/>
      <c r="E522" s="295"/>
      <c r="F522" s="295"/>
      <c r="G522" s="166"/>
      <c r="H522" s="166"/>
      <c r="I522" s="166"/>
      <c r="J522" s="166"/>
      <c r="K522" s="166"/>
      <c r="L522" s="295"/>
      <c r="M522" s="166"/>
      <c r="N522" s="166"/>
      <c r="O522" s="295"/>
      <c r="P522" s="166"/>
      <c r="Q522" s="166"/>
      <c r="R522" s="166"/>
      <c r="S522" s="166"/>
      <c r="T522" s="293"/>
      <c r="U522" s="293"/>
    </row>
    <row r="523" spans="1:21" s="280" customFormat="1" ht="12.75">
      <c r="A523" s="296"/>
      <c r="B523" s="164"/>
      <c r="C523" s="166"/>
      <c r="D523" s="166"/>
      <c r="E523" s="295"/>
      <c r="F523" s="295"/>
      <c r="G523" s="166"/>
      <c r="H523" s="166"/>
      <c r="I523" s="166"/>
      <c r="J523" s="166"/>
      <c r="K523" s="166"/>
      <c r="L523" s="295"/>
      <c r="M523" s="166"/>
      <c r="N523" s="166"/>
      <c r="O523" s="295"/>
      <c r="P523" s="166"/>
      <c r="Q523" s="166"/>
      <c r="R523" s="166"/>
      <c r="S523" s="166"/>
      <c r="T523" s="293"/>
      <c r="U523" s="293"/>
    </row>
    <row r="524" spans="1:21" s="280" customFormat="1" ht="12.75">
      <c r="A524" s="296"/>
      <c r="B524" s="164"/>
      <c r="C524" s="166"/>
      <c r="D524" s="166"/>
      <c r="E524" s="295"/>
      <c r="F524" s="295"/>
      <c r="G524" s="166"/>
      <c r="H524" s="166"/>
      <c r="I524" s="166"/>
      <c r="J524" s="166"/>
      <c r="K524" s="166"/>
      <c r="L524" s="295"/>
      <c r="M524" s="166"/>
      <c r="N524" s="166"/>
      <c r="O524" s="295"/>
      <c r="P524" s="166"/>
      <c r="Q524" s="166"/>
      <c r="R524" s="166"/>
      <c r="S524" s="166"/>
      <c r="T524" s="293"/>
      <c r="U524" s="293"/>
    </row>
    <row r="525" spans="1:21" s="280" customFormat="1" ht="12.75">
      <c r="A525" s="297"/>
      <c r="B525" s="164"/>
      <c r="C525" s="166"/>
      <c r="D525" s="166"/>
      <c r="E525" s="295"/>
      <c r="F525" s="295"/>
      <c r="G525" s="166"/>
      <c r="H525" s="166"/>
      <c r="I525" s="166"/>
      <c r="J525" s="166"/>
      <c r="K525" s="166"/>
      <c r="L525" s="295"/>
      <c r="M525" s="166"/>
      <c r="N525" s="166"/>
      <c r="O525" s="295"/>
      <c r="P525" s="166"/>
      <c r="Q525" s="166"/>
      <c r="R525" s="166"/>
      <c r="S525" s="166"/>
      <c r="T525" s="293"/>
      <c r="U525" s="293"/>
    </row>
    <row r="526" spans="1:21" s="280" customFormat="1" ht="24.75" customHeight="1">
      <c r="A526" s="522"/>
      <c r="B526" s="164"/>
      <c r="C526" s="167"/>
      <c r="D526" s="167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293"/>
      <c r="U526" s="293"/>
    </row>
    <row r="527" spans="1:21" s="280" customFormat="1" ht="24.75" customHeight="1">
      <c r="A527" s="164"/>
      <c r="B527" s="164"/>
      <c r="C527" s="168"/>
      <c r="D527" s="168"/>
      <c r="E527" s="167"/>
      <c r="F527" s="167"/>
      <c r="G527" s="168"/>
      <c r="H527" s="168"/>
      <c r="I527" s="168"/>
      <c r="J527" s="164"/>
      <c r="K527" s="164"/>
      <c r="L527" s="167"/>
      <c r="M527" s="164"/>
      <c r="N527" s="164"/>
      <c r="O527" s="167"/>
      <c r="P527" s="164"/>
      <c r="Q527" s="164"/>
      <c r="R527" s="164"/>
      <c r="S527" s="164"/>
      <c r="T527" s="293"/>
      <c r="U527" s="293"/>
    </row>
    <row r="528" spans="1:21" s="280" customFormat="1" ht="24.75" customHeight="1">
      <c r="A528" s="164"/>
      <c r="B528" s="164"/>
      <c r="C528" s="168"/>
      <c r="D528" s="168"/>
      <c r="E528" s="167"/>
      <c r="F528" s="167"/>
      <c r="G528" s="168"/>
      <c r="H528" s="168"/>
      <c r="I528" s="168"/>
      <c r="J528" s="168"/>
      <c r="K528" s="168"/>
      <c r="L528" s="167"/>
      <c r="M528" s="168"/>
      <c r="N528" s="168"/>
      <c r="O528" s="167"/>
      <c r="P528" s="168"/>
      <c r="Q528" s="168"/>
      <c r="R528" s="168"/>
      <c r="S528" s="168"/>
      <c r="T528" s="293"/>
      <c r="U528" s="293"/>
    </row>
    <row r="529" spans="1:21" s="280" customFormat="1" ht="26.25" customHeight="1">
      <c r="A529" s="164"/>
      <c r="B529" s="164"/>
      <c r="C529" s="166"/>
      <c r="D529" s="166"/>
      <c r="E529" s="295"/>
      <c r="F529" s="295"/>
      <c r="G529" s="166"/>
      <c r="H529" s="166"/>
      <c r="I529" s="166"/>
      <c r="J529" s="170"/>
      <c r="K529" s="170"/>
      <c r="L529" s="167"/>
      <c r="M529" s="170"/>
      <c r="N529" s="170"/>
      <c r="O529" s="167"/>
      <c r="P529" s="170"/>
      <c r="Q529" s="170"/>
      <c r="R529" s="170"/>
      <c r="S529" s="170"/>
      <c r="T529" s="293"/>
      <c r="U529" s="293"/>
    </row>
    <row r="530" spans="1:21" s="280" customFormat="1" ht="12.75">
      <c r="A530" s="164"/>
      <c r="B530" s="164"/>
      <c r="C530" s="169"/>
      <c r="D530" s="169"/>
      <c r="E530" s="295"/>
      <c r="F530" s="295"/>
      <c r="G530" s="169"/>
      <c r="H530" s="169"/>
      <c r="I530" s="169"/>
      <c r="J530" s="170"/>
      <c r="K530" s="170"/>
      <c r="L530" s="167"/>
      <c r="M530" s="170"/>
      <c r="N530" s="170"/>
      <c r="O530" s="167"/>
      <c r="P530" s="170"/>
      <c r="Q530" s="170"/>
      <c r="R530" s="170"/>
      <c r="S530" s="170"/>
      <c r="T530" s="293"/>
      <c r="U530" s="293"/>
    </row>
    <row r="531" spans="1:21" s="280" customFormat="1" ht="12.75">
      <c r="A531" s="164"/>
      <c r="B531" s="164"/>
      <c r="C531" s="168"/>
      <c r="D531" s="168"/>
      <c r="E531" s="167"/>
      <c r="F531" s="167"/>
      <c r="G531" s="168"/>
      <c r="H531" s="168"/>
      <c r="I531" s="168"/>
      <c r="J531" s="170"/>
      <c r="K531" s="170"/>
      <c r="L531" s="167"/>
      <c r="M531" s="170"/>
      <c r="N531" s="170"/>
      <c r="O531" s="167"/>
      <c r="P531" s="170"/>
      <c r="Q531" s="170"/>
      <c r="R531" s="170"/>
      <c r="S531" s="170"/>
      <c r="T531" s="293"/>
      <c r="U531" s="293"/>
    </row>
    <row r="532" spans="1:21" s="280" customFormat="1" ht="12.75">
      <c r="A532" s="164"/>
      <c r="B532" s="164"/>
      <c r="C532" s="168"/>
      <c r="D532" s="168"/>
      <c r="E532" s="167"/>
      <c r="F532" s="167"/>
      <c r="G532" s="168"/>
      <c r="H532" s="168"/>
      <c r="I532" s="168"/>
      <c r="J532" s="168"/>
      <c r="K532" s="168"/>
      <c r="L532" s="167"/>
      <c r="M532" s="168"/>
      <c r="N532" s="168"/>
      <c r="O532" s="167"/>
      <c r="P532" s="168"/>
      <c r="Q532" s="168"/>
      <c r="R532" s="168"/>
      <c r="S532" s="168"/>
      <c r="T532" s="293"/>
      <c r="U532" s="293"/>
    </row>
    <row r="533" spans="1:21" s="280" customFormat="1" ht="25.5" customHeight="1">
      <c r="A533" s="181"/>
      <c r="B533" s="164"/>
      <c r="C533" s="168"/>
      <c r="D533" s="168"/>
      <c r="E533" s="167"/>
      <c r="F533" s="167"/>
      <c r="G533" s="168"/>
      <c r="H533" s="168"/>
      <c r="I533" s="168"/>
      <c r="J533" s="168"/>
      <c r="K533" s="168"/>
      <c r="L533" s="167"/>
      <c r="M533" s="168"/>
      <c r="N533" s="168"/>
      <c r="O533" s="167"/>
      <c r="P533" s="168"/>
      <c r="Q533" s="168"/>
      <c r="R533" s="168"/>
      <c r="S533" s="168"/>
      <c r="T533" s="293"/>
      <c r="U533" s="293"/>
    </row>
    <row r="534" spans="1:21" s="280" customFormat="1" ht="24.75" customHeight="1">
      <c r="A534" s="181"/>
      <c r="B534" s="164"/>
      <c r="C534" s="168"/>
      <c r="D534" s="168"/>
      <c r="E534" s="167"/>
      <c r="F534" s="167"/>
      <c r="G534" s="168"/>
      <c r="H534" s="168"/>
      <c r="I534" s="168"/>
      <c r="J534" s="168"/>
      <c r="K534" s="168"/>
      <c r="L534" s="167"/>
      <c r="M534" s="168"/>
      <c r="N534" s="168"/>
      <c r="O534" s="167"/>
      <c r="P534" s="168"/>
      <c r="Q534" s="168"/>
      <c r="R534" s="168"/>
      <c r="S534" s="168"/>
      <c r="T534" s="293"/>
      <c r="U534" s="293"/>
    </row>
    <row r="535" spans="1:21" s="280" customFormat="1" ht="24.75" customHeight="1">
      <c r="A535" s="181"/>
      <c r="B535" s="164"/>
      <c r="C535" s="168"/>
      <c r="D535" s="168"/>
      <c r="E535" s="167"/>
      <c r="F535" s="167"/>
      <c r="G535" s="168"/>
      <c r="H535" s="168"/>
      <c r="I535" s="168"/>
      <c r="J535" s="168"/>
      <c r="K535" s="168"/>
      <c r="L535" s="167"/>
      <c r="M535" s="168"/>
      <c r="N535" s="168"/>
      <c r="O535" s="167"/>
      <c r="P535" s="168"/>
      <c r="Q535" s="168"/>
      <c r="R535" s="168"/>
      <c r="S535" s="168"/>
      <c r="T535" s="293"/>
      <c r="U535" s="293"/>
    </row>
    <row r="536" spans="1:21" s="280" customFormat="1" ht="12.75">
      <c r="A536" s="298"/>
      <c r="B536" s="165"/>
      <c r="C536" s="168"/>
      <c r="D536" s="168"/>
      <c r="E536" s="167"/>
      <c r="F536" s="167"/>
      <c r="G536" s="168"/>
      <c r="H536" s="168"/>
      <c r="I536" s="168"/>
      <c r="J536" s="168"/>
      <c r="K536" s="168"/>
      <c r="L536" s="167"/>
      <c r="M536" s="168"/>
      <c r="N536" s="168"/>
      <c r="O536" s="167"/>
      <c r="P536" s="168"/>
      <c r="Q536" s="168"/>
      <c r="R536" s="168"/>
      <c r="S536" s="168"/>
      <c r="T536" s="293"/>
      <c r="U536" s="293"/>
    </row>
    <row r="537" spans="1:21" s="280" customFormat="1" ht="24" customHeight="1">
      <c r="A537" s="294"/>
      <c r="B537" s="164"/>
      <c r="C537" s="168"/>
      <c r="D537" s="168"/>
      <c r="E537" s="167"/>
      <c r="F537" s="167"/>
      <c r="G537" s="168"/>
      <c r="H537" s="168"/>
      <c r="I537" s="168"/>
      <c r="J537" s="168"/>
      <c r="K537" s="168"/>
      <c r="L537" s="167"/>
      <c r="M537" s="168"/>
      <c r="N537" s="168"/>
      <c r="O537" s="167"/>
      <c r="P537" s="168"/>
      <c r="Q537" s="168"/>
      <c r="R537" s="168"/>
      <c r="S537" s="168"/>
      <c r="T537" s="293"/>
      <c r="U537" s="293"/>
    </row>
    <row r="538" spans="1:21" s="280" customFormat="1" ht="12.75">
      <c r="A538" s="299"/>
      <c r="B538" s="164"/>
      <c r="C538" s="171"/>
      <c r="D538" s="171"/>
      <c r="E538" s="167"/>
      <c r="F538" s="167"/>
      <c r="G538" s="171"/>
      <c r="H538" s="171"/>
      <c r="I538" s="171"/>
      <c r="J538" s="171"/>
      <c r="K538" s="171"/>
      <c r="L538" s="167"/>
      <c r="M538" s="171"/>
      <c r="N538" s="171"/>
      <c r="O538" s="167"/>
      <c r="P538" s="171"/>
      <c r="Q538" s="171"/>
      <c r="R538" s="171"/>
      <c r="S538" s="171"/>
      <c r="T538" s="293"/>
      <c r="U538" s="293"/>
    </row>
    <row r="539" spans="1:21" s="280" customFormat="1" ht="12.75">
      <c r="A539" s="296"/>
      <c r="B539" s="164"/>
      <c r="C539" s="171"/>
      <c r="D539" s="171"/>
      <c r="E539" s="167"/>
      <c r="F539" s="167"/>
      <c r="G539" s="171"/>
      <c r="H539" s="171"/>
      <c r="I539" s="171"/>
      <c r="J539" s="171"/>
      <c r="K539" s="171"/>
      <c r="L539" s="167"/>
      <c r="M539" s="171"/>
      <c r="N539" s="171"/>
      <c r="O539" s="167"/>
      <c r="P539" s="171"/>
      <c r="Q539" s="171"/>
      <c r="R539" s="171"/>
      <c r="S539" s="171"/>
      <c r="T539" s="293"/>
      <c r="U539" s="293"/>
    </row>
    <row r="540" spans="1:21" s="280" customFormat="1" ht="12.75">
      <c r="A540" s="296"/>
      <c r="B540" s="164"/>
      <c r="C540" s="171"/>
      <c r="D540" s="171"/>
      <c r="E540" s="167"/>
      <c r="F540" s="167"/>
      <c r="G540" s="171"/>
      <c r="H540" s="171"/>
      <c r="I540" s="171"/>
      <c r="J540" s="171"/>
      <c r="K540" s="171"/>
      <c r="L540" s="167"/>
      <c r="M540" s="171"/>
      <c r="N540" s="171"/>
      <c r="O540" s="167"/>
      <c r="P540" s="171"/>
      <c r="Q540" s="171"/>
      <c r="R540" s="171"/>
      <c r="S540" s="171"/>
      <c r="T540" s="293"/>
      <c r="U540" s="293"/>
    </row>
    <row r="541" spans="1:21" s="280" customFormat="1" ht="12.75">
      <c r="A541" s="297"/>
      <c r="B541" s="164"/>
      <c r="C541" s="171"/>
      <c r="D541" s="171"/>
      <c r="E541" s="167"/>
      <c r="F541" s="167"/>
      <c r="G541" s="171"/>
      <c r="H541" s="171"/>
      <c r="I541" s="171"/>
      <c r="J541" s="171"/>
      <c r="K541" s="171"/>
      <c r="L541" s="167"/>
      <c r="M541" s="171"/>
      <c r="N541" s="171"/>
      <c r="O541" s="167"/>
      <c r="P541" s="171"/>
      <c r="Q541" s="171"/>
      <c r="R541" s="171"/>
      <c r="S541" s="171"/>
      <c r="T541" s="293"/>
      <c r="U541" s="293"/>
    </row>
    <row r="542" spans="1:21" ht="25.5" customHeight="1">
      <c r="A542" s="297"/>
      <c r="B542" s="164"/>
      <c r="C542" s="171"/>
      <c r="D542" s="171"/>
      <c r="E542" s="167"/>
      <c r="F542" s="167"/>
      <c r="G542" s="171"/>
      <c r="H542" s="171"/>
      <c r="I542" s="171"/>
      <c r="J542" s="171"/>
      <c r="K542" s="171"/>
      <c r="L542" s="167"/>
      <c r="M542" s="171"/>
      <c r="N542" s="171"/>
      <c r="O542" s="167"/>
      <c r="P542" s="171"/>
      <c r="Q542" s="171"/>
      <c r="R542" s="171"/>
      <c r="S542" s="171"/>
      <c r="T542" s="274"/>
      <c r="U542" s="274"/>
    </row>
    <row r="543" spans="1:21" ht="12.75">
      <c r="A543" s="297"/>
      <c r="B543" s="164"/>
      <c r="C543" s="171"/>
      <c r="D543" s="171"/>
      <c r="E543" s="167"/>
      <c r="F543" s="167"/>
      <c r="G543" s="171"/>
      <c r="H543" s="171"/>
      <c r="I543" s="171"/>
      <c r="J543" s="171"/>
      <c r="K543" s="171"/>
      <c r="L543" s="167"/>
      <c r="M543" s="171"/>
      <c r="N543" s="171"/>
      <c r="O543" s="167"/>
      <c r="P543" s="171"/>
      <c r="Q543" s="171"/>
      <c r="R543" s="171"/>
      <c r="S543" s="171"/>
      <c r="T543" s="274"/>
      <c r="U543" s="274"/>
    </row>
    <row r="544" spans="1:21" ht="27" customHeight="1">
      <c r="A544" s="296"/>
      <c r="B544" s="165"/>
      <c r="C544" s="172"/>
      <c r="D544" s="172"/>
      <c r="E544" s="167"/>
      <c r="F544" s="167"/>
      <c r="G544" s="172"/>
      <c r="H544" s="172"/>
      <c r="I544" s="172"/>
      <c r="J544" s="172"/>
      <c r="K544" s="172"/>
      <c r="L544" s="167"/>
      <c r="M544" s="172"/>
      <c r="N544" s="172"/>
      <c r="O544" s="167"/>
      <c r="P544" s="172"/>
      <c r="Q544" s="172"/>
      <c r="R544" s="172"/>
      <c r="S544" s="172"/>
      <c r="T544" s="274"/>
      <c r="U544" s="274"/>
    </row>
    <row r="545" spans="1:21" ht="12.75">
      <c r="A545" s="297"/>
      <c r="B545" s="165"/>
      <c r="C545" s="172"/>
      <c r="D545" s="172"/>
      <c r="E545" s="167"/>
      <c r="F545" s="167"/>
      <c r="G545" s="172"/>
      <c r="H545" s="172"/>
      <c r="I545" s="172"/>
      <c r="J545" s="172"/>
      <c r="K545" s="172"/>
      <c r="L545" s="167"/>
      <c r="M545" s="172"/>
      <c r="N545" s="172"/>
      <c r="O545" s="167"/>
      <c r="P545" s="172"/>
      <c r="Q545" s="172"/>
      <c r="R545" s="172"/>
      <c r="S545" s="172"/>
      <c r="T545" s="274"/>
      <c r="U545" s="274"/>
    </row>
    <row r="546" spans="1:21" ht="12.75">
      <c r="A546" s="297"/>
      <c r="B546" s="165"/>
      <c r="C546" s="172"/>
      <c r="D546" s="172"/>
      <c r="E546" s="167"/>
      <c r="F546" s="167"/>
      <c r="G546" s="172"/>
      <c r="H546" s="172"/>
      <c r="I546" s="172"/>
      <c r="J546" s="172"/>
      <c r="K546" s="172"/>
      <c r="L546" s="167"/>
      <c r="M546" s="172"/>
      <c r="N546" s="172"/>
      <c r="O546" s="167"/>
      <c r="P546" s="172"/>
      <c r="Q546" s="172"/>
      <c r="R546" s="172"/>
      <c r="S546" s="172"/>
      <c r="T546" s="274"/>
      <c r="U546" s="274"/>
    </row>
    <row r="547" spans="1:21" ht="39" customHeight="1">
      <c r="A547" s="297"/>
      <c r="B547" s="165"/>
      <c r="C547" s="172"/>
      <c r="D547" s="172"/>
      <c r="E547" s="167"/>
      <c r="F547" s="167"/>
      <c r="G547" s="172"/>
      <c r="H547" s="172"/>
      <c r="I547" s="172"/>
      <c r="J547" s="172"/>
      <c r="K547" s="172"/>
      <c r="L547" s="167"/>
      <c r="M547" s="172"/>
      <c r="N547" s="172"/>
      <c r="O547" s="167"/>
      <c r="P547" s="172"/>
      <c r="Q547" s="172"/>
      <c r="R547" s="172"/>
      <c r="S547" s="172"/>
      <c r="T547" s="274"/>
      <c r="U547" s="274"/>
    </row>
    <row r="548" spans="1:21" ht="12.75">
      <c r="A548" s="299"/>
      <c r="B548" s="165"/>
      <c r="C548" s="171"/>
      <c r="D548" s="171"/>
      <c r="E548" s="167"/>
      <c r="F548" s="167"/>
      <c r="G548" s="171"/>
      <c r="H548" s="171"/>
      <c r="I548" s="171"/>
      <c r="J548" s="171"/>
      <c r="K548" s="171"/>
      <c r="L548" s="167"/>
      <c r="M548" s="171"/>
      <c r="N548" s="171"/>
      <c r="O548" s="167"/>
      <c r="P548" s="171"/>
      <c r="Q548" s="171"/>
      <c r="R548" s="171"/>
      <c r="S548" s="171"/>
      <c r="T548" s="274"/>
      <c r="U548" s="274"/>
    </row>
    <row r="549" spans="1:21" ht="12.75">
      <c r="A549" s="296"/>
      <c r="B549" s="165"/>
      <c r="C549" s="171"/>
      <c r="D549" s="171"/>
      <c r="E549" s="167"/>
      <c r="F549" s="167"/>
      <c r="G549" s="171"/>
      <c r="H549" s="171"/>
      <c r="I549" s="171"/>
      <c r="J549" s="171"/>
      <c r="K549" s="171"/>
      <c r="L549" s="167"/>
      <c r="M549" s="171"/>
      <c r="N549" s="171"/>
      <c r="O549" s="167"/>
      <c r="P549" s="171"/>
      <c r="Q549" s="171"/>
      <c r="R549" s="171"/>
      <c r="S549" s="171"/>
      <c r="T549" s="274"/>
      <c r="U549" s="274"/>
    </row>
    <row r="550" spans="1:21" ht="12.75">
      <c r="A550" s="296"/>
      <c r="B550" s="165"/>
      <c r="C550" s="171"/>
      <c r="D550" s="171"/>
      <c r="E550" s="167"/>
      <c r="F550" s="167"/>
      <c r="G550" s="171"/>
      <c r="H550" s="171"/>
      <c r="I550" s="171"/>
      <c r="J550" s="171"/>
      <c r="K550" s="171"/>
      <c r="L550" s="167"/>
      <c r="M550" s="171"/>
      <c r="N550" s="171"/>
      <c r="O550" s="167"/>
      <c r="P550" s="171"/>
      <c r="Q550" s="171"/>
      <c r="R550" s="171"/>
      <c r="S550" s="171"/>
      <c r="T550" s="274"/>
      <c r="U550" s="274"/>
    </row>
    <row r="551" spans="1:21" ht="12.75">
      <c r="A551" s="297"/>
      <c r="B551" s="165"/>
      <c r="C551" s="171"/>
      <c r="D551" s="171"/>
      <c r="E551" s="167"/>
      <c r="F551" s="167"/>
      <c r="G551" s="171"/>
      <c r="H551" s="171"/>
      <c r="I551" s="171"/>
      <c r="J551" s="171"/>
      <c r="K551" s="171"/>
      <c r="L551" s="167"/>
      <c r="M551" s="171"/>
      <c r="N551" s="171"/>
      <c r="O551" s="167"/>
      <c r="P551" s="171"/>
      <c r="Q551" s="171"/>
      <c r="R551" s="171"/>
      <c r="S551" s="171"/>
      <c r="T551" s="274"/>
      <c r="U551" s="274"/>
    </row>
    <row r="552" spans="1:21" ht="12.75">
      <c r="A552" s="296"/>
      <c r="B552" s="165"/>
      <c r="C552" s="171"/>
      <c r="D552" s="171"/>
      <c r="E552" s="167"/>
      <c r="F552" s="167"/>
      <c r="G552" s="171"/>
      <c r="H552" s="171"/>
      <c r="I552" s="171"/>
      <c r="J552" s="171"/>
      <c r="K552" s="171"/>
      <c r="L552" s="167"/>
      <c r="M552" s="171"/>
      <c r="N552" s="171"/>
      <c r="O552" s="167"/>
      <c r="P552" s="171"/>
      <c r="Q552" s="171"/>
      <c r="R552" s="171"/>
      <c r="S552" s="171"/>
      <c r="T552" s="274"/>
      <c r="U552" s="274"/>
    </row>
    <row r="553" spans="1:21" ht="27.75" customHeight="1">
      <c r="A553" s="300"/>
      <c r="B553" s="165"/>
      <c r="C553" s="171"/>
      <c r="D553" s="171"/>
      <c r="E553" s="167"/>
      <c r="F553" s="167"/>
      <c r="G553" s="171"/>
      <c r="H553" s="171"/>
      <c r="I553" s="171"/>
      <c r="J553" s="171"/>
      <c r="K553" s="171"/>
      <c r="L553" s="167"/>
      <c r="M553" s="171"/>
      <c r="N553" s="171"/>
      <c r="O553" s="167"/>
      <c r="P553" s="171"/>
      <c r="Q553" s="171"/>
      <c r="R553" s="171"/>
      <c r="S553" s="171"/>
      <c r="T553" s="274"/>
      <c r="U553" s="274"/>
    </row>
    <row r="554" spans="1:21" ht="12.75">
      <c r="A554" s="296"/>
      <c r="B554" s="165"/>
      <c r="C554" s="171"/>
      <c r="D554" s="171"/>
      <c r="E554" s="167"/>
      <c r="F554" s="167"/>
      <c r="G554" s="171"/>
      <c r="H554" s="171"/>
      <c r="I554" s="171"/>
      <c r="J554" s="171"/>
      <c r="K554" s="171"/>
      <c r="L554" s="167"/>
      <c r="M554" s="171"/>
      <c r="N554" s="171"/>
      <c r="O554" s="167"/>
      <c r="P554" s="171"/>
      <c r="Q554" s="171"/>
      <c r="R554" s="171"/>
      <c r="S554" s="171"/>
      <c r="T554" s="274"/>
      <c r="U554" s="274"/>
    </row>
    <row r="555" spans="1:21" ht="12.75">
      <c r="A555" s="296"/>
      <c r="B555" s="165"/>
      <c r="C555" s="171"/>
      <c r="D555" s="171"/>
      <c r="E555" s="167"/>
      <c r="F555" s="167"/>
      <c r="G555" s="171"/>
      <c r="H555" s="171"/>
      <c r="I555" s="171"/>
      <c r="J555" s="171"/>
      <c r="K555" s="171"/>
      <c r="L555" s="167"/>
      <c r="M555" s="171"/>
      <c r="N555" s="171"/>
      <c r="O555" s="167"/>
      <c r="P555" s="171"/>
      <c r="Q555" s="171"/>
      <c r="R555" s="171"/>
      <c r="S555" s="171"/>
      <c r="T555" s="274"/>
      <c r="U555" s="274"/>
    </row>
    <row r="556" spans="1:21" ht="12.75">
      <c r="A556" s="296"/>
      <c r="B556" s="165"/>
      <c r="C556" s="171"/>
      <c r="D556" s="171"/>
      <c r="E556" s="167"/>
      <c r="F556" s="167"/>
      <c r="G556" s="171"/>
      <c r="H556" s="171"/>
      <c r="I556" s="171"/>
      <c r="J556" s="171"/>
      <c r="K556" s="171"/>
      <c r="L556" s="167"/>
      <c r="M556" s="171"/>
      <c r="N556" s="171"/>
      <c r="O556" s="167"/>
      <c r="P556" s="171"/>
      <c r="Q556" s="171"/>
      <c r="R556" s="171"/>
      <c r="S556" s="171"/>
      <c r="T556" s="274"/>
      <c r="U556" s="274"/>
    </row>
    <row r="557" spans="1:21" ht="12.75">
      <c r="A557" s="297"/>
      <c r="B557" s="165"/>
      <c r="C557" s="171"/>
      <c r="D557" s="171"/>
      <c r="E557" s="167"/>
      <c r="F557" s="167"/>
      <c r="G557" s="171"/>
      <c r="H557" s="171"/>
      <c r="I557" s="171"/>
      <c r="J557" s="171"/>
      <c r="K557" s="171"/>
      <c r="L557" s="167"/>
      <c r="M557" s="171"/>
      <c r="N557" s="171"/>
      <c r="O557" s="167"/>
      <c r="P557" s="171"/>
      <c r="Q557" s="171"/>
      <c r="R557" s="171"/>
      <c r="S557" s="171"/>
      <c r="T557" s="274"/>
      <c r="U557" s="274"/>
    </row>
    <row r="558" spans="1:21" ht="12.75">
      <c r="A558" s="297"/>
      <c r="B558" s="165"/>
      <c r="C558" s="171"/>
      <c r="D558" s="171"/>
      <c r="E558" s="167"/>
      <c r="F558" s="167"/>
      <c r="G558" s="171"/>
      <c r="H558" s="171"/>
      <c r="I558" s="171"/>
      <c r="J558" s="171"/>
      <c r="K558" s="171"/>
      <c r="L558" s="167"/>
      <c r="M558" s="171"/>
      <c r="N558" s="171"/>
      <c r="O558" s="167"/>
      <c r="P558" s="171"/>
      <c r="Q558" s="171"/>
      <c r="R558" s="171"/>
      <c r="S558" s="171"/>
      <c r="T558" s="274"/>
      <c r="U558" s="274"/>
    </row>
    <row r="559" spans="1:21" ht="12.75">
      <c r="A559" s="296"/>
      <c r="B559" s="165"/>
      <c r="C559" s="171"/>
      <c r="D559" s="171"/>
      <c r="E559" s="167"/>
      <c r="F559" s="167"/>
      <c r="G559" s="171"/>
      <c r="H559" s="171"/>
      <c r="I559" s="171"/>
      <c r="J559" s="171"/>
      <c r="K559" s="171"/>
      <c r="L559" s="167"/>
      <c r="M559" s="171"/>
      <c r="N559" s="171"/>
      <c r="O559" s="167"/>
      <c r="P559" s="171"/>
      <c r="Q559" s="171"/>
      <c r="R559" s="171"/>
      <c r="S559" s="171"/>
      <c r="T559" s="274"/>
      <c r="U559" s="274"/>
    </row>
    <row r="560" spans="1:21" ht="12.75">
      <c r="A560" s="297"/>
      <c r="B560" s="165"/>
      <c r="C560" s="171"/>
      <c r="D560" s="171"/>
      <c r="E560" s="167"/>
      <c r="F560" s="167"/>
      <c r="G560" s="171"/>
      <c r="H560" s="171"/>
      <c r="I560" s="171"/>
      <c r="J560" s="171"/>
      <c r="K560" s="171"/>
      <c r="L560" s="167"/>
      <c r="M560" s="171"/>
      <c r="N560" s="171"/>
      <c r="O560" s="167"/>
      <c r="P560" s="171"/>
      <c r="Q560" s="171"/>
      <c r="R560" s="171"/>
      <c r="S560" s="171"/>
      <c r="T560" s="274"/>
      <c r="U560" s="274"/>
    </row>
    <row r="561" spans="1:21" ht="12.75">
      <c r="A561" s="297"/>
      <c r="B561" s="165"/>
      <c r="C561" s="171"/>
      <c r="D561" s="171"/>
      <c r="E561" s="167"/>
      <c r="F561" s="167"/>
      <c r="G561" s="171"/>
      <c r="H561" s="171"/>
      <c r="I561" s="171"/>
      <c r="J561" s="171"/>
      <c r="K561" s="171"/>
      <c r="L561" s="167"/>
      <c r="M561" s="171"/>
      <c r="N561" s="171"/>
      <c r="O561" s="167"/>
      <c r="P561" s="171"/>
      <c r="Q561" s="171"/>
      <c r="R561" s="171"/>
      <c r="S561" s="171"/>
      <c r="T561" s="274"/>
      <c r="U561" s="274"/>
    </row>
    <row r="562" spans="1:23" ht="12.75">
      <c r="A562" s="296"/>
      <c r="B562" s="294"/>
      <c r="C562" s="173"/>
      <c r="D562" s="173"/>
      <c r="E562" s="295"/>
      <c r="F562" s="295"/>
      <c r="G562" s="173"/>
      <c r="H562" s="173"/>
      <c r="I562" s="173"/>
      <c r="J562" s="173"/>
      <c r="K562" s="173"/>
      <c r="L562" s="295"/>
      <c r="M562" s="171"/>
      <c r="N562" s="171"/>
      <c r="O562" s="167"/>
      <c r="P562" s="173"/>
      <c r="Q562" s="173"/>
      <c r="R562" s="173"/>
      <c r="S562" s="173"/>
      <c r="T562" s="274"/>
      <c r="U562" s="274"/>
      <c r="V562" s="274"/>
      <c r="W562" s="274"/>
    </row>
    <row r="563" spans="1:23" ht="12.75">
      <c r="A563" s="297"/>
      <c r="B563" s="294"/>
      <c r="C563" s="173"/>
      <c r="D563" s="173"/>
      <c r="E563" s="295"/>
      <c r="F563" s="295"/>
      <c r="G563" s="173"/>
      <c r="H563" s="173"/>
      <c r="I563" s="173"/>
      <c r="J563" s="173"/>
      <c r="K563" s="173"/>
      <c r="L563" s="167"/>
      <c r="M563" s="171"/>
      <c r="N563" s="171"/>
      <c r="O563" s="167"/>
      <c r="P563" s="173"/>
      <c r="Q563" s="173"/>
      <c r="R563" s="173"/>
      <c r="S563" s="173"/>
      <c r="T563" s="274"/>
      <c r="U563" s="274"/>
      <c r="V563" s="274"/>
      <c r="W563" s="274"/>
    </row>
    <row r="564" spans="1:23" ht="12.75">
      <c r="A564" s="300"/>
      <c r="B564" s="165"/>
      <c r="C564" s="171"/>
      <c r="D564" s="171"/>
      <c r="E564" s="167"/>
      <c r="F564" s="167"/>
      <c r="G564" s="171"/>
      <c r="H564" s="171"/>
      <c r="I564" s="171"/>
      <c r="J564" s="171"/>
      <c r="K564" s="171"/>
      <c r="L564" s="167"/>
      <c r="M564" s="171"/>
      <c r="N564" s="171"/>
      <c r="O564" s="167"/>
      <c r="P564" s="171"/>
      <c r="Q564" s="171"/>
      <c r="R564" s="171"/>
      <c r="S564" s="171"/>
      <c r="T564" s="274"/>
      <c r="U564" s="274"/>
      <c r="V564" s="274"/>
      <c r="W564" s="274"/>
    </row>
    <row r="565" spans="1:23" ht="12.75">
      <c r="A565" s="299"/>
      <c r="B565" s="294"/>
      <c r="C565" s="173"/>
      <c r="D565" s="173"/>
      <c r="E565" s="295"/>
      <c r="F565" s="167"/>
      <c r="G565" s="173"/>
      <c r="H565" s="173"/>
      <c r="I565" s="173"/>
      <c r="J565" s="173"/>
      <c r="K565" s="173"/>
      <c r="L565" s="295"/>
      <c r="M565" s="173"/>
      <c r="N565" s="173"/>
      <c r="O565" s="295"/>
      <c r="P565" s="173"/>
      <c r="Q565" s="173"/>
      <c r="R565" s="173"/>
      <c r="S565" s="173"/>
      <c r="T565" s="274"/>
      <c r="U565" s="274"/>
      <c r="V565" s="274"/>
      <c r="W565" s="274"/>
    </row>
    <row r="566" spans="1:23" ht="12.75">
      <c r="A566" s="299"/>
      <c r="B566" s="165"/>
      <c r="C566" s="171"/>
      <c r="D566" s="171"/>
      <c r="E566" s="167"/>
      <c r="F566" s="167"/>
      <c r="G566" s="171"/>
      <c r="H566" s="171"/>
      <c r="I566" s="171"/>
      <c r="J566" s="171"/>
      <c r="K566" s="171"/>
      <c r="L566" s="167"/>
      <c r="M566" s="171"/>
      <c r="N566" s="171"/>
      <c r="O566" s="167"/>
      <c r="P566" s="171"/>
      <c r="Q566" s="171"/>
      <c r="R566" s="171"/>
      <c r="S566" s="171"/>
      <c r="T566" s="274"/>
      <c r="U566" s="274"/>
      <c r="V566" s="274"/>
      <c r="W566" s="274"/>
    </row>
    <row r="567" spans="1:23" ht="27" customHeight="1">
      <c r="A567" s="301"/>
      <c r="B567" s="165"/>
      <c r="C567" s="171"/>
      <c r="D567" s="171"/>
      <c r="E567" s="167"/>
      <c r="F567" s="167"/>
      <c r="G567" s="171"/>
      <c r="H567" s="171"/>
      <c r="I567" s="171"/>
      <c r="J567" s="171"/>
      <c r="K567" s="171"/>
      <c r="L567" s="167"/>
      <c r="M567" s="171"/>
      <c r="N567" s="171"/>
      <c r="O567" s="167"/>
      <c r="P567" s="171"/>
      <c r="Q567" s="171"/>
      <c r="R567" s="171"/>
      <c r="S567" s="171"/>
      <c r="T567" s="168"/>
      <c r="U567" s="168"/>
      <c r="V567" s="168"/>
      <c r="W567" s="274"/>
    </row>
    <row r="568" spans="1:23" ht="12.75">
      <c r="A568" s="301"/>
      <c r="B568" s="165"/>
      <c r="C568" s="171"/>
      <c r="D568" s="171"/>
      <c r="E568" s="167"/>
      <c r="F568" s="167"/>
      <c r="G568" s="171"/>
      <c r="H568" s="171"/>
      <c r="I568" s="171"/>
      <c r="J568" s="171"/>
      <c r="K568" s="171"/>
      <c r="L568" s="167"/>
      <c r="M568" s="171"/>
      <c r="N568" s="171"/>
      <c r="O568" s="167"/>
      <c r="P568" s="171"/>
      <c r="Q568" s="171"/>
      <c r="R568" s="171"/>
      <c r="S568" s="171"/>
      <c r="T568" s="168"/>
      <c r="U568" s="168"/>
      <c r="V568" s="168"/>
      <c r="W568" s="274"/>
    </row>
    <row r="569" spans="1:23" ht="24.75" customHeight="1">
      <c r="A569" s="299"/>
      <c r="B569" s="165"/>
      <c r="C569" s="171"/>
      <c r="D569" s="171"/>
      <c r="E569" s="167"/>
      <c r="F569" s="167"/>
      <c r="G569" s="171"/>
      <c r="H569" s="171"/>
      <c r="I569" s="171"/>
      <c r="J569" s="171"/>
      <c r="K569" s="171"/>
      <c r="L569" s="167"/>
      <c r="M569" s="171"/>
      <c r="N569" s="171"/>
      <c r="O569" s="167"/>
      <c r="P569" s="171"/>
      <c r="Q569" s="171"/>
      <c r="R569" s="171"/>
      <c r="S569" s="171"/>
      <c r="T569" s="168"/>
      <c r="U569" s="168"/>
      <c r="V569" s="168"/>
      <c r="W569" s="274"/>
    </row>
    <row r="570" spans="1:23" ht="12.75">
      <c r="A570" s="301"/>
      <c r="B570" s="165"/>
      <c r="C570" s="171"/>
      <c r="D570" s="171"/>
      <c r="E570" s="167"/>
      <c r="F570" s="167"/>
      <c r="G570" s="171"/>
      <c r="H570" s="171"/>
      <c r="I570" s="171"/>
      <c r="J570" s="171"/>
      <c r="K570" s="171"/>
      <c r="L570" s="167"/>
      <c r="M570" s="171"/>
      <c r="N570" s="171"/>
      <c r="O570" s="167"/>
      <c r="P570" s="171"/>
      <c r="Q570" s="171"/>
      <c r="R570" s="171"/>
      <c r="S570" s="171"/>
      <c r="T570" s="274"/>
      <c r="U570" s="274"/>
      <c r="V570" s="274"/>
      <c r="W570" s="274"/>
    </row>
    <row r="571" spans="1:23" ht="12.75">
      <c r="A571" s="301"/>
      <c r="B571" s="165"/>
      <c r="C571" s="171"/>
      <c r="D571" s="171"/>
      <c r="E571" s="167"/>
      <c r="F571" s="167"/>
      <c r="G571" s="171"/>
      <c r="H571" s="171"/>
      <c r="I571" s="171"/>
      <c r="J571" s="171"/>
      <c r="K571" s="171"/>
      <c r="L571" s="167"/>
      <c r="M571" s="171"/>
      <c r="N571" s="171"/>
      <c r="O571" s="167"/>
      <c r="P571" s="171"/>
      <c r="Q571" s="171"/>
      <c r="R571" s="171"/>
      <c r="S571" s="171"/>
      <c r="T571" s="274"/>
      <c r="U571" s="274"/>
      <c r="V571" s="274"/>
      <c r="W571" s="274"/>
    </row>
    <row r="572" spans="1:23" ht="12.75">
      <c r="A572" s="299"/>
      <c r="B572" s="294"/>
      <c r="C572" s="173"/>
      <c r="D572" s="173"/>
      <c r="E572" s="295"/>
      <c r="F572" s="295"/>
      <c r="G572" s="173"/>
      <c r="H572" s="173"/>
      <c r="I572" s="173"/>
      <c r="J572" s="173"/>
      <c r="K572" s="173"/>
      <c r="L572" s="295"/>
      <c r="M572" s="173"/>
      <c r="N572" s="173"/>
      <c r="O572" s="295"/>
      <c r="P572" s="173"/>
      <c r="Q572" s="173"/>
      <c r="R572" s="173"/>
      <c r="S572" s="173"/>
      <c r="T572" s="319"/>
      <c r="U572" s="319"/>
      <c r="V572" s="274"/>
      <c r="W572" s="274"/>
    </row>
    <row r="573" spans="1:21" ht="12.75">
      <c r="A573" s="301"/>
      <c r="B573" s="294"/>
      <c r="C573" s="173"/>
      <c r="D573" s="173"/>
      <c r="E573" s="295"/>
      <c r="F573" s="295"/>
      <c r="G573" s="173"/>
      <c r="H573" s="173"/>
      <c r="I573" s="173"/>
      <c r="J573" s="173"/>
      <c r="K573" s="173"/>
      <c r="L573" s="295"/>
      <c r="M573" s="171"/>
      <c r="N573" s="171"/>
      <c r="O573" s="295"/>
      <c r="P573" s="173"/>
      <c r="Q573" s="173"/>
      <c r="R573" s="173"/>
      <c r="S573" s="173"/>
      <c r="T573" s="319"/>
      <c r="U573" s="319"/>
    </row>
    <row r="574" spans="1:21" ht="12.75">
      <c r="A574" s="301"/>
      <c r="B574" s="294"/>
      <c r="C574" s="173"/>
      <c r="D574" s="173"/>
      <c r="E574" s="295"/>
      <c r="F574" s="295"/>
      <c r="G574" s="173"/>
      <c r="H574" s="173"/>
      <c r="I574" s="173"/>
      <c r="J574" s="173"/>
      <c r="K574" s="173"/>
      <c r="L574" s="295"/>
      <c r="M574" s="171"/>
      <c r="N574" s="171"/>
      <c r="O574" s="295"/>
      <c r="P574" s="173"/>
      <c r="Q574" s="173"/>
      <c r="R574" s="173"/>
      <c r="S574" s="173"/>
      <c r="T574" s="319"/>
      <c r="U574" s="319"/>
    </row>
    <row r="575" spans="1:21" ht="27" customHeight="1">
      <c r="A575" s="301"/>
      <c r="B575" s="294"/>
      <c r="C575" s="173"/>
      <c r="D575" s="173"/>
      <c r="E575" s="295"/>
      <c r="F575" s="295"/>
      <c r="G575" s="173"/>
      <c r="H575" s="173"/>
      <c r="I575" s="173"/>
      <c r="J575" s="173"/>
      <c r="K575" s="173"/>
      <c r="L575" s="295"/>
      <c r="M575" s="173"/>
      <c r="N575" s="173"/>
      <c r="O575" s="295"/>
      <c r="P575" s="173"/>
      <c r="Q575" s="173"/>
      <c r="R575" s="173"/>
      <c r="S575" s="173"/>
      <c r="T575" s="319"/>
      <c r="U575" s="319"/>
    </row>
    <row r="576" spans="1:21" ht="24" customHeight="1">
      <c r="A576" s="297"/>
      <c r="B576" s="165"/>
      <c r="C576" s="171"/>
      <c r="D576" s="171"/>
      <c r="E576" s="167"/>
      <c r="F576" s="167"/>
      <c r="G576" s="171"/>
      <c r="H576" s="171"/>
      <c r="I576" s="171"/>
      <c r="J576" s="171"/>
      <c r="K576" s="171"/>
      <c r="L576" s="167"/>
      <c r="M576" s="171"/>
      <c r="N576" s="171"/>
      <c r="O576" s="167"/>
      <c r="P576" s="171"/>
      <c r="Q576" s="171"/>
      <c r="R576" s="171"/>
      <c r="S576" s="171"/>
      <c r="T576" s="274"/>
      <c r="U576" s="274"/>
    </row>
    <row r="577" spans="1:21" ht="36.75" customHeight="1">
      <c r="A577" s="297"/>
      <c r="B577" s="165"/>
      <c r="C577" s="171"/>
      <c r="D577" s="171"/>
      <c r="E577" s="167"/>
      <c r="F577" s="167"/>
      <c r="G577" s="171"/>
      <c r="H577" s="171"/>
      <c r="I577" s="171"/>
      <c r="J577" s="171"/>
      <c r="K577" s="171"/>
      <c r="L577" s="167"/>
      <c r="M577" s="171"/>
      <c r="N577" s="171"/>
      <c r="O577" s="167"/>
      <c r="P577" s="171"/>
      <c r="Q577" s="171"/>
      <c r="R577" s="171"/>
      <c r="S577" s="171"/>
      <c r="T577" s="274"/>
      <c r="U577" s="274"/>
    </row>
    <row r="578" spans="1:21" ht="12.75">
      <c r="A578" s="296"/>
      <c r="B578" s="165"/>
      <c r="C578" s="171"/>
      <c r="D578" s="171"/>
      <c r="E578" s="167"/>
      <c r="F578" s="167"/>
      <c r="G578" s="171"/>
      <c r="H578" s="171"/>
      <c r="I578" s="171"/>
      <c r="J578" s="171"/>
      <c r="K578" s="171"/>
      <c r="L578" s="167"/>
      <c r="M578" s="171"/>
      <c r="N578" s="171"/>
      <c r="O578" s="167"/>
      <c r="P578" s="171"/>
      <c r="Q578" s="171"/>
      <c r="R578" s="171"/>
      <c r="S578" s="171"/>
      <c r="T578" s="274"/>
      <c r="U578" s="274"/>
    </row>
    <row r="579" spans="1:21" ht="27" customHeight="1">
      <c r="A579" s="297"/>
      <c r="B579" s="165"/>
      <c r="C579" s="171"/>
      <c r="D579" s="171"/>
      <c r="E579" s="167"/>
      <c r="F579" s="167"/>
      <c r="G579" s="171"/>
      <c r="H579" s="171"/>
      <c r="I579" s="171"/>
      <c r="J579" s="171"/>
      <c r="K579" s="171"/>
      <c r="L579" s="167"/>
      <c r="M579" s="171"/>
      <c r="N579" s="171"/>
      <c r="O579" s="167"/>
      <c r="P579" s="171"/>
      <c r="Q579" s="171"/>
      <c r="R579" s="171"/>
      <c r="S579" s="171"/>
      <c r="T579" s="274"/>
      <c r="U579" s="274"/>
    </row>
    <row r="580" spans="1:21" ht="24.75" customHeight="1">
      <c r="A580" s="300"/>
      <c r="B580" s="165"/>
      <c r="C580" s="171"/>
      <c r="D580" s="171"/>
      <c r="E580" s="167"/>
      <c r="F580" s="167"/>
      <c r="G580" s="171"/>
      <c r="H580" s="171"/>
      <c r="I580" s="171"/>
      <c r="J580" s="171"/>
      <c r="K580" s="171"/>
      <c r="L580" s="167"/>
      <c r="M580" s="171"/>
      <c r="N580" s="171"/>
      <c r="O580" s="167"/>
      <c r="P580" s="171"/>
      <c r="Q580" s="171"/>
      <c r="R580" s="171"/>
      <c r="S580" s="171"/>
      <c r="T580" s="274"/>
      <c r="U580" s="274"/>
    </row>
    <row r="581" spans="1:21" ht="12.75">
      <c r="A581" s="300"/>
      <c r="B581" s="294"/>
      <c r="C581" s="171"/>
      <c r="D581" s="171"/>
      <c r="E581" s="167"/>
      <c r="F581" s="167"/>
      <c r="G581" s="171"/>
      <c r="H581" s="171"/>
      <c r="I581" s="171"/>
      <c r="J581" s="171"/>
      <c r="K581" s="171"/>
      <c r="L581" s="167"/>
      <c r="M581" s="171"/>
      <c r="N581" s="171"/>
      <c r="O581" s="167"/>
      <c r="P581" s="171"/>
      <c r="Q581" s="171"/>
      <c r="R581" s="171"/>
      <c r="S581" s="171"/>
      <c r="T581" s="274"/>
      <c r="U581" s="274"/>
    </row>
    <row r="582" spans="1:21" ht="12.75">
      <c r="A582" s="297"/>
      <c r="B582" s="165"/>
      <c r="C582" s="171"/>
      <c r="D582" s="171"/>
      <c r="E582" s="167"/>
      <c r="F582" s="167"/>
      <c r="G582" s="171"/>
      <c r="H582" s="171"/>
      <c r="I582" s="171"/>
      <c r="J582" s="171"/>
      <c r="K582" s="171"/>
      <c r="L582" s="167"/>
      <c r="M582" s="171"/>
      <c r="N582" s="171"/>
      <c r="O582" s="167"/>
      <c r="P582" s="171"/>
      <c r="Q582" s="171"/>
      <c r="R582" s="171"/>
      <c r="S582" s="171"/>
      <c r="T582" s="274"/>
      <c r="U582" s="274"/>
    </row>
    <row r="583" spans="1:21" ht="36.75" customHeight="1">
      <c r="A583" s="297"/>
      <c r="B583" s="294"/>
      <c r="C583" s="173"/>
      <c r="D583" s="173"/>
      <c r="E583" s="295"/>
      <c r="F583" s="295"/>
      <c r="G583" s="173"/>
      <c r="H583" s="173"/>
      <c r="I583" s="173"/>
      <c r="J583" s="173"/>
      <c r="K583" s="173"/>
      <c r="L583" s="167"/>
      <c r="M583" s="171"/>
      <c r="N583" s="171"/>
      <c r="O583" s="295"/>
      <c r="P583" s="173"/>
      <c r="Q583" s="173"/>
      <c r="R583" s="173"/>
      <c r="S583" s="173"/>
      <c r="T583" s="274"/>
      <c r="U583" s="274"/>
    </row>
    <row r="584" spans="1:21" ht="12.75">
      <c r="A584" s="296"/>
      <c r="B584" s="165"/>
      <c r="C584" s="171"/>
      <c r="D584" s="171"/>
      <c r="E584" s="167"/>
      <c r="F584" s="167"/>
      <c r="G584" s="171"/>
      <c r="H584" s="171"/>
      <c r="I584" s="171"/>
      <c r="J584" s="171"/>
      <c r="K584" s="171"/>
      <c r="L584" s="167"/>
      <c r="M584" s="171"/>
      <c r="N584" s="171"/>
      <c r="O584" s="167"/>
      <c r="P584" s="171"/>
      <c r="Q584" s="171"/>
      <c r="R584" s="171"/>
      <c r="S584" s="171"/>
      <c r="T584" s="274"/>
      <c r="U584" s="274"/>
    </row>
    <row r="585" spans="1:21" ht="12.75">
      <c r="A585" s="300"/>
      <c r="B585" s="165"/>
      <c r="C585" s="171"/>
      <c r="D585" s="171"/>
      <c r="E585" s="167"/>
      <c r="F585" s="167"/>
      <c r="G585" s="171"/>
      <c r="H585" s="171"/>
      <c r="I585" s="171"/>
      <c r="J585" s="171"/>
      <c r="K585" s="171"/>
      <c r="L585" s="167"/>
      <c r="M585" s="171"/>
      <c r="N585" s="171"/>
      <c r="O585" s="167"/>
      <c r="P585" s="171"/>
      <c r="Q585" s="171"/>
      <c r="R585" s="171"/>
      <c r="S585" s="171"/>
      <c r="T585" s="274"/>
      <c r="U585" s="274"/>
    </row>
    <row r="586" spans="1:21" ht="12.75">
      <c r="A586" s="300"/>
      <c r="B586" s="294"/>
      <c r="C586" s="171"/>
      <c r="D586" s="171"/>
      <c r="E586" s="167"/>
      <c r="F586" s="167"/>
      <c r="G586" s="171"/>
      <c r="H586" s="171"/>
      <c r="I586" s="171"/>
      <c r="J586" s="171"/>
      <c r="K586" s="171"/>
      <c r="L586" s="167"/>
      <c r="M586" s="171"/>
      <c r="N586" s="171"/>
      <c r="O586" s="167"/>
      <c r="P586" s="171"/>
      <c r="Q586" s="171"/>
      <c r="R586" s="171"/>
      <c r="S586" s="171"/>
      <c r="T586" s="274"/>
      <c r="U586" s="274"/>
    </row>
    <row r="587" spans="1:21" ht="12.75">
      <c r="A587" s="296"/>
      <c r="B587" s="165"/>
      <c r="C587" s="171"/>
      <c r="D587" s="171"/>
      <c r="E587" s="167"/>
      <c r="F587" s="167"/>
      <c r="G587" s="171"/>
      <c r="H587" s="171"/>
      <c r="I587" s="171"/>
      <c r="J587" s="171"/>
      <c r="K587" s="171"/>
      <c r="L587" s="167"/>
      <c r="M587" s="171"/>
      <c r="N587" s="171"/>
      <c r="O587" s="167"/>
      <c r="P587" s="171"/>
      <c r="Q587" s="171"/>
      <c r="R587" s="171"/>
      <c r="S587" s="171"/>
      <c r="T587" s="274"/>
      <c r="U587" s="274"/>
    </row>
    <row r="588" spans="1:21" ht="12.75">
      <c r="A588" s="296"/>
      <c r="B588" s="294"/>
      <c r="C588" s="173"/>
      <c r="D588" s="173"/>
      <c r="E588" s="167"/>
      <c r="F588" s="167"/>
      <c r="G588" s="173"/>
      <c r="H588" s="173"/>
      <c r="I588" s="173"/>
      <c r="J588" s="173"/>
      <c r="K588" s="173"/>
      <c r="L588" s="295"/>
      <c r="M588" s="173"/>
      <c r="N588" s="171"/>
      <c r="O588" s="295"/>
      <c r="P588" s="173"/>
      <c r="Q588" s="173"/>
      <c r="R588" s="173"/>
      <c r="S588" s="173"/>
      <c r="T588" s="274"/>
      <c r="U588" s="274"/>
    </row>
    <row r="589" spans="1:21" ht="12.75">
      <c r="A589" s="300"/>
      <c r="B589" s="294"/>
      <c r="C589" s="173"/>
      <c r="D589" s="173"/>
      <c r="E589" s="295"/>
      <c r="F589" s="295"/>
      <c r="G589" s="173"/>
      <c r="H589" s="173"/>
      <c r="I589" s="173"/>
      <c r="J589" s="173"/>
      <c r="K589" s="173"/>
      <c r="L589" s="295"/>
      <c r="M589" s="173"/>
      <c r="N589" s="173"/>
      <c r="O589" s="295"/>
      <c r="P589" s="173"/>
      <c r="Q589" s="173"/>
      <c r="R589" s="173"/>
      <c r="S589" s="173"/>
      <c r="T589" s="274"/>
      <c r="U589" s="274"/>
    </row>
    <row r="590" spans="1:21" ht="12.75">
      <c r="A590" s="300"/>
      <c r="B590" s="294"/>
      <c r="C590" s="173"/>
      <c r="D590" s="173"/>
      <c r="E590" s="295"/>
      <c r="F590" s="295"/>
      <c r="G590" s="173"/>
      <c r="H590" s="173"/>
      <c r="I590" s="173"/>
      <c r="J590" s="173"/>
      <c r="K590" s="173"/>
      <c r="L590" s="295"/>
      <c r="M590" s="173"/>
      <c r="N590" s="173"/>
      <c r="O590" s="295"/>
      <c r="P590" s="173"/>
      <c r="Q590" s="173"/>
      <c r="R590" s="173"/>
      <c r="S590" s="173"/>
      <c r="T590" s="274"/>
      <c r="U590" s="274"/>
    </row>
    <row r="591" spans="1:21" ht="12.75">
      <c r="A591" s="296"/>
      <c r="B591" s="165"/>
      <c r="C591" s="171"/>
      <c r="D591" s="171"/>
      <c r="E591" s="167"/>
      <c r="F591" s="167"/>
      <c r="G591" s="171"/>
      <c r="H591" s="171"/>
      <c r="I591" s="171"/>
      <c r="J591" s="171"/>
      <c r="K591" s="171"/>
      <c r="L591" s="167"/>
      <c r="M591" s="173"/>
      <c r="N591" s="171"/>
      <c r="O591" s="167"/>
      <c r="P591" s="171"/>
      <c r="Q591" s="171"/>
      <c r="R591" s="171"/>
      <c r="S591" s="171"/>
      <c r="T591" s="274"/>
      <c r="U591" s="274"/>
    </row>
    <row r="592" spans="1:21" ht="12.75">
      <c r="A592" s="296"/>
      <c r="B592" s="165"/>
      <c r="C592" s="171"/>
      <c r="D592" s="171"/>
      <c r="E592" s="167"/>
      <c r="F592" s="167"/>
      <c r="G592" s="171"/>
      <c r="H592" s="171"/>
      <c r="I592" s="171"/>
      <c r="J592" s="171"/>
      <c r="K592" s="171"/>
      <c r="L592" s="167"/>
      <c r="M592" s="171"/>
      <c r="N592" s="171"/>
      <c r="O592" s="167"/>
      <c r="P592" s="171"/>
      <c r="Q592" s="171"/>
      <c r="R592" s="171"/>
      <c r="S592" s="171"/>
      <c r="T592" s="274"/>
      <c r="U592" s="274"/>
    </row>
    <row r="593" spans="1:21" ht="12.75">
      <c r="A593" s="297"/>
      <c r="B593" s="165"/>
      <c r="C593" s="171"/>
      <c r="D593" s="171"/>
      <c r="E593" s="167"/>
      <c r="F593" s="167"/>
      <c r="G593" s="171"/>
      <c r="H593" s="171"/>
      <c r="I593" s="171"/>
      <c r="J593" s="171"/>
      <c r="K593" s="171"/>
      <c r="L593" s="167"/>
      <c r="M593" s="171"/>
      <c r="N593" s="171"/>
      <c r="O593" s="167"/>
      <c r="P593" s="171"/>
      <c r="Q593" s="171"/>
      <c r="R593" s="171"/>
      <c r="S593" s="171"/>
      <c r="T593" s="274"/>
      <c r="U593" s="274"/>
    </row>
    <row r="594" spans="1:21" ht="12.75">
      <c r="A594" s="297"/>
      <c r="B594" s="165"/>
      <c r="C594" s="171"/>
      <c r="D594" s="171"/>
      <c r="E594" s="167"/>
      <c r="F594" s="167"/>
      <c r="G594" s="171"/>
      <c r="H594" s="171"/>
      <c r="I594" s="171"/>
      <c r="J594" s="171"/>
      <c r="K594" s="171"/>
      <c r="L594" s="167"/>
      <c r="M594" s="171"/>
      <c r="N594" s="171"/>
      <c r="O594" s="167"/>
      <c r="P594" s="171"/>
      <c r="Q594" s="171"/>
      <c r="R594" s="171"/>
      <c r="S594" s="171"/>
      <c r="T594" s="274"/>
      <c r="U594" s="274"/>
    </row>
    <row r="595" spans="1:21" ht="12.75">
      <c r="A595" s="297"/>
      <c r="B595" s="165"/>
      <c r="C595" s="171"/>
      <c r="D595" s="171"/>
      <c r="E595" s="167"/>
      <c r="F595" s="167"/>
      <c r="G595" s="171"/>
      <c r="H595" s="171"/>
      <c r="I595" s="171"/>
      <c r="J595" s="171"/>
      <c r="K595" s="171"/>
      <c r="L595" s="167"/>
      <c r="M595" s="171"/>
      <c r="N595" s="171"/>
      <c r="O595" s="167"/>
      <c r="P595" s="171"/>
      <c r="Q595" s="171"/>
      <c r="R595" s="171"/>
      <c r="S595" s="171"/>
      <c r="T595" s="274"/>
      <c r="U595" s="274"/>
    </row>
    <row r="596" spans="1:21" ht="12.75">
      <c r="A596" s="297"/>
      <c r="B596" s="165"/>
      <c r="C596" s="171"/>
      <c r="D596" s="171"/>
      <c r="E596" s="167"/>
      <c r="F596" s="167"/>
      <c r="G596" s="171"/>
      <c r="H596" s="171"/>
      <c r="I596" s="171"/>
      <c r="J596" s="171"/>
      <c r="K596" s="171"/>
      <c r="L596" s="167"/>
      <c r="M596" s="171"/>
      <c r="N596" s="171"/>
      <c r="O596" s="167"/>
      <c r="P596" s="171"/>
      <c r="Q596" s="171"/>
      <c r="R596" s="171"/>
      <c r="S596" s="171"/>
      <c r="T596" s="274"/>
      <c r="U596" s="274"/>
    </row>
    <row r="597" spans="1:21" ht="12.75">
      <c r="A597" s="297"/>
      <c r="B597" s="165"/>
      <c r="C597" s="171"/>
      <c r="D597" s="171"/>
      <c r="E597" s="167"/>
      <c r="F597" s="167"/>
      <c r="G597" s="171"/>
      <c r="H597" s="171"/>
      <c r="I597" s="171"/>
      <c r="J597" s="171"/>
      <c r="K597" s="171"/>
      <c r="L597" s="167"/>
      <c r="M597" s="171"/>
      <c r="N597" s="171"/>
      <c r="O597" s="167"/>
      <c r="P597" s="171"/>
      <c r="Q597" s="171"/>
      <c r="R597" s="171"/>
      <c r="S597" s="171"/>
      <c r="T597" s="274"/>
      <c r="U597" s="274"/>
    </row>
    <row r="598" spans="1:21" ht="12.75">
      <c r="A598" s="300"/>
      <c r="B598" s="165"/>
      <c r="C598" s="171"/>
      <c r="D598" s="171"/>
      <c r="E598" s="167"/>
      <c r="F598" s="167"/>
      <c r="G598" s="171"/>
      <c r="H598" s="171"/>
      <c r="I598" s="171"/>
      <c r="J598" s="171"/>
      <c r="K598" s="171"/>
      <c r="L598" s="167"/>
      <c r="M598" s="171"/>
      <c r="N598" s="171"/>
      <c r="O598" s="167"/>
      <c r="P598" s="171"/>
      <c r="Q598" s="171"/>
      <c r="R598" s="171"/>
      <c r="S598" s="171"/>
      <c r="T598" s="274"/>
      <c r="U598" s="274"/>
    </row>
    <row r="599" spans="1:21" ht="12.75">
      <c r="A599" s="300"/>
      <c r="B599" s="165"/>
      <c r="C599" s="171"/>
      <c r="D599" s="171"/>
      <c r="E599" s="167"/>
      <c r="F599" s="167"/>
      <c r="G599" s="171"/>
      <c r="H599" s="171"/>
      <c r="I599" s="171"/>
      <c r="J599" s="171"/>
      <c r="K599" s="171"/>
      <c r="L599" s="167"/>
      <c r="M599" s="171"/>
      <c r="N599" s="171"/>
      <c r="O599" s="167"/>
      <c r="P599" s="171"/>
      <c r="Q599" s="171"/>
      <c r="R599" s="171"/>
      <c r="S599" s="171"/>
      <c r="T599" s="274"/>
      <c r="U599" s="274"/>
    </row>
    <row r="600" spans="1:21" ht="12.75">
      <c r="A600" s="297"/>
      <c r="B600" s="165"/>
      <c r="C600" s="171"/>
      <c r="D600" s="171"/>
      <c r="E600" s="167"/>
      <c r="F600" s="167"/>
      <c r="G600" s="171"/>
      <c r="H600" s="171"/>
      <c r="I600" s="171"/>
      <c r="J600" s="171"/>
      <c r="K600" s="171"/>
      <c r="L600" s="167"/>
      <c r="M600" s="171"/>
      <c r="N600" s="171"/>
      <c r="O600" s="167"/>
      <c r="P600" s="171"/>
      <c r="Q600" s="171"/>
      <c r="R600" s="171"/>
      <c r="S600" s="171"/>
      <c r="T600" s="274"/>
      <c r="U600" s="274"/>
    </row>
    <row r="601" spans="1:21" ht="12.75">
      <c r="A601" s="297"/>
      <c r="B601" s="165"/>
      <c r="C601" s="171"/>
      <c r="D601" s="171"/>
      <c r="E601" s="167"/>
      <c r="F601" s="167"/>
      <c r="G601" s="171"/>
      <c r="H601" s="171"/>
      <c r="I601" s="171"/>
      <c r="J601" s="171"/>
      <c r="K601" s="171"/>
      <c r="L601" s="167"/>
      <c r="M601" s="171"/>
      <c r="N601" s="171"/>
      <c r="O601" s="167"/>
      <c r="P601" s="171"/>
      <c r="Q601" s="171"/>
      <c r="R601" s="171"/>
      <c r="S601" s="171"/>
      <c r="T601" s="274"/>
      <c r="U601" s="274"/>
    </row>
    <row r="602" spans="1:21" ht="12.75">
      <c r="A602" s="297"/>
      <c r="B602" s="165"/>
      <c r="C602" s="171"/>
      <c r="D602" s="171"/>
      <c r="E602" s="167"/>
      <c r="F602" s="167"/>
      <c r="G602" s="171"/>
      <c r="H602" s="171"/>
      <c r="I602" s="171"/>
      <c r="J602" s="171"/>
      <c r="K602" s="171"/>
      <c r="L602" s="167"/>
      <c r="M602" s="171"/>
      <c r="N602" s="171"/>
      <c r="O602" s="167"/>
      <c r="P602" s="171"/>
      <c r="Q602" s="171"/>
      <c r="R602" s="171"/>
      <c r="S602" s="171"/>
      <c r="T602" s="274"/>
      <c r="U602" s="274"/>
    </row>
    <row r="603" spans="1:21" ht="12.75">
      <c r="A603" s="300"/>
      <c r="B603" s="165"/>
      <c r="C603" s="171"/>
      <c r="D603" s="171"/>
      <c r="E603" s="167"/>
      <c r="F603" s="167"/>
      <c r="G603" s="171"/>
      <c r="H603" s="171"/>
      <c r="I603" s="171"/>
      <c r="J603" s="171"/>
      <c r="K603" s="171"/>
      <c r="L603" s="167"/>
      <c r="M603" s="171"/>
      <c r="N603" s="171"/>
      <c r="O603" s="167"/>
      <c r="P603" s="171"/>
      <c r="Q603" s="171"/>
      <c r="R603" s="171"/>
      <c r="S603" s="171"/>
      <c r="T603" s="274"/>
      <c r="U603" s="274"/>
    </row>
    <row r="604" spans="1:21" ht="12.75">
      <c r="A604" s="300"/>
      <c r="B604" s="165"/>
      <c r="C604" s="171"/>
      <c r="D604" s="171"/>
      <c r="E604" s="167"/>
      <c r="F604" s="167"/>
      <c r="G604" s="171"/>
      <c r="H604" s="171"/>
      <c r="I604" s="171"/>
      <c r="J604" s="171"/>
      <c r="K604" s="171"/>
      <c r="L604" s="167"/>
      <c r="M604" s="171"/>
      <c r="N604" s="171"/>
      <c r="O604" s="167"/>
      <c r="P604" s="171"/>
      <c r="Q604" s="171"/>
      <c r="R604" s="171"/>
      <c r="S604" s="171"/>
      <c r="T604" s="274"/>
      <c r="U604" s="274"/>
    </row>
    <row r="605" spans="1:21" ht="12.75">
      <c r="A605" s="300"/>
      <c r="B605" s="165"/>
      <c r="C605" s="171"/>
      <c r="D605" s="171"/>
      <c r="E605" s="167"/>
      <c r="F605" s="167"/>
      <c r="G605" s="171"/>
      <c r="H605" s="171"/>
      <c r="I605" s="171"/>
      <c r="J605" s="171"/>
      <c r="K605" s="171"/>
      <c r="L605" s="167"/>
      <c r="M605" s="171"/>
      <c r="N605" s="171"/>
      <c r="O605" s="167"/>
      <c r="P605" s="171"/>
      <c r="Q605" s="171"/>
      <c r="R605" s="171"/>
      <c r="S605" s="171"/>
      <c r="T605" s="274"/>
      <c r="U605" s="274"/>
    </row>
    <row r="606" spans="1:21" ht="12.75">
      <c r="A606" s="300"/>
      <c r="B606" s="165"/>
      <c r="C606" s="171"/>
      <c r="D606" s="171"/>
      <c r="E606" s="167"/>
      <c r="F606" s="167"/>
      <c r="G606" s="171"/>
      <c r="H606" s="171"/>
      <c r="I606" s="171"/>
      <c r="J606" s="171"/>
      <c r="K606" s="171"/>
      <c r="L606" s="167"/>
      <c r="M606" s="171"/>
      <c r="N606" s="171"/>
      <c r="O606" s="167"/>
      <c r="P606" s="171"/>
      <c r="Q606" s="171"/>
      <c r="R606" s="171"/>
      <c r="S606" s="171"/>
      <c r="T606" s="274"/>
      <c r="U606" s="274"/>
    </row>
    <row r="607" spans="1:21" ht="12.75">
      <c r="A607" s="300"/>
      <c r="B607" s="165"/>
      <c r="C607" s="171"/>
      <c r="D607" s="171"/>
      <c r="E607" s="167"/>
      <c r="F607" s="167"/>
      <c r="G607" s="171"/>
      <c r="H607" s="171"/>
      <c r="I607" s="171"/>
      <c r="J607" s="171"/>
      <c r="K607" s="171"/>
      <c r="L607" s="167"/>
      <c r="M607" s="171"/>
      <c r="N607" s="171"/>
      <c r="O607" s="167"/>
      <c r="P607" s="171"/>
      <c r="Q607" s="171"/>
      <c r="R607" s="171"/>
      <c r="S607" s="171"/>
      <c r="T607" s="274"/>
      <c r="U607" s="274"/>
    </row>
    <row r="608" spans="1:21" ht="12.75">
      <c r="A608" s="300"/>
      <c r="B608" s="164"/>
      <c r="C608" s="171"/>
      <c r="D608" s="171"/>
      <c r="E608" s="167"/>
      <c r="F608" s="167"/>
      <c r="G608" s="171"/>
      <c r="H608" s="171"/>
      <c r="I608" s="171"/>
      <c r="J608" s="171"/>
      <c r="K608" s="171"/>
      <c r="L608" s="167"/>
      <c r="M608" s="171"/>
      <c r="N608" s="171"/>
      <c r="O608" s="167"/>
      <c r="P608" s="171"/>
      <c r="Q608" s="171"/>
      <c r="R608" s="171"/>
      <c r="S608" s="171"/>
      <c r="T608" s="274"/>
      <c r="U608" s="274"/>
    </row>
    <row r="609" spans="1:21" ht="12.75">
      <c r="A609" s="300"/>
      <c r="B609" s="164"/>
      <c r="C609" s="171"/>
      <c r="D609" s="171"/>
      <c r="E609" s="167"/>
      <c r="F609" s="167"/>
      <c r="G609" s="171"/>
      <c r="H609" s="171"/>
      <c r="I609" s="171"/>
      <c r="J609" s="171"/>
      <c r="K609" s="171"/>
      <c r="L609" s="167"/>
      <c r="M609" s="171"/>
      <c r="N609" s="171"/>
      <c r="O609" s="167"/>
      <c r="P609" s="171"/>
      <c r="Q609" s="171"/>
      <c r="R609" s="171"/>
      <c r="S609" s="171"/>
      <c r="T609" s="274"/>
      <c r="U609" s="274"/>
    </row>
    <row r="610" spans="1:21" ht="12.75">
      <c r="A610" s="300"/>
      <c r="B610" s="164"/>
      <c r="C610" s="171"/>
      <c r="D610" s="171"/>
      <c r="E610" s="167"/>
      <c r="F610" s="167"/>
      <c r="G610" s="171"/>
      <c r="H610" s="171"/>
      <c r="I610" s="171"/>
      <c r="J610" s="171"/>
      <c r="K610" s="171"/>
      <c r="L610" s="167"/>
      <c r="M610" s="171"/>
      <c r="N610" s="171"/>
      <c r="O610" s="167"/>
      <c r="P610" s="171"/>
      <c r="Q610" s="171"/>
      <c r="R610" s="171"/>
      <c r="S610" s="171"/>
      <c r="T610" s="274"/>
      <c r="U610" s="274"/>
    </row>
    <row r="611" spans="1:21" ht="12.75">
      <c r="A611" s="300"/>
      <c r="B611" s="164"/>
      <c r="C611" s="171"/>
      <c r="D611" s="171"/>
      <c r="E611" s="167"/>
      <c r="F611" s="167"/>
      <c r="G611" s="171"/>
      <c r="H611" s="171"/>
      <c r="I611" s="171"/>
      <c r="J611" s="171"/>
      <c r="K611" s="171"/>
      <c r="L611" s="167"/>
      <c r="M611" s="171"/>
      <c r="N611" s="171"/>
      <c r="O611" s="167"/>
      <c r="P611" s="171"/>
      <c r="Q611" s="171"/>
      <c r="R611" s="171"/>
      <c r="S611" s="171"/>
      <c r="T611" s="274"/>
      <c r="U611" s="274"/>
    </row>
    <row r="612" spans="1:21" ht="12.75">
      <c r="A612" s="300"/>
      <c r="B612" s="164"/>
      <c r="C612" s="171"/>
      <c r="D612" s="171"/>
      <c r="E612" s="167"/>
      <c r="F612" s="167"/>
      <c r="G612" s="171"/>
      <c r="H612" s="171"/>
      <c r="I612" s="171"/>
      <c r="J612" s="171"/>
      <c r="K612" s="171"/>
      <c r="L612" s="167"/>
      <c r="M612" s="171"/>
      <c r="N612" s="171"/>
      <c r="O612" s="167"/>
      <c r="P612" s="171"/>
      <c r="Q612" s="171"/>
      <c r="R612" s="171"/>
      <c r="S612" s="171"/>
      <c r="T612" s="274"/>
      <c r="U612" s="274"/>
    </row>
    <row r="613" spans="1:21" ht="12.75">
      <c r="A613" s="300"/>
      <c r="B613" s="164"/>
      <c r="C613" s="171"/>
      <c r="D613" s="171"/>
      <c r="E613" s="167"/>
      <c r="F613" s="167"/>
      <c r="G613" s="171"/>
      <c r="H613" s="171"/>
      <c r="I613" s="171"/>
      <c r="J613" s="171"/>
      <c r="K613" s="171"/>
      <c r="L613" s="167"/>
      <c r="M613" s="171"/>
      <c r="N613" s="171"/>
      <c r="O613" s="167"/>
      <c r="P613" s="171"/>
      <c r="Q613" s="171"/>
      <c r="R613" s="171"/>
      <c r="S613" s="171"/>
      <c r="T613" s="274"/>
      <c r="U613" s="274"/>
    </row>
    <row r="614" spans="1:21" ht="12.75">
      <c r="A614" s="300"/>
      <c r="B614" s="164"/>
      <c r="C614" s="171"/>
      <c r="D614" s="171"/>
      <c r="E614" s="167"/>
      <c r="F614" s="167"/>
      <c r="G614" s="171"/>
      <c r="H614" s="171"/>
      <c r="I614" s="171"/>
      <c r="J614" s="171"/>
      <c r="K614" s="171"/>
      <c r="L614" s="167"/>
      <c r="M614" s="171"/>
      <c r="N614" s="171"/>
      <c r="O614" s="167"/>
      <c r="P614" s="171"/>
      <c r="Q614" s="171"/>
      <c r="R614" s="171"/>
      <c r="S614" s="171"/>
      <c r="T614" s="274"/>
      <c r="U614" s="274"/>
    </row>
    <row r="615" spans="1:21" ht="12.75">
      <c r="A615" s="297"/>
      <c r="B615" s="164"/>
      <c r="C615" s="171"/>
      <c r="D615" s="171"/>
      <c r="E615" s="167"/>
      <c r="F615" s="167"/>
      <c r="G615" s="171"/>
      <c r="H615" s="171"/>
      <c r="I615" s="171"/>
      <c r="J615" s="171"/>
      <c r="K615" s="171"/>
      <c r="L615" s="167"/>
      <c r="M615" s="171"/>
      <c r="N615" s="171"/>
      <c r="O615" s="167"/>
      <c r="P615" s="171"/>
      <c r="Q615" s="171"/>
      <c r="R615" s="171"/>
      <c r="S615" s="171"/>
      <c r="T615" s="274"/>
      <c r="U615" s="274"/>
    </row>
    <row r="616" spans="1:21" ht="12.75">
      <c r="A616" s="297"/>
      <c r="B616" s="164"/>
      <c r="C616" s="171"/>
      <c r="D616" s="171"/>
      <c r="E616" s="167"/>
      <c r="F616" s="167"/>
      <c r="G616" s="171"/>
      <c r="H616" s="171"/>
      <c r="I616" s="171"/>
      <c r="J616" s="171"/>
      <c r="K616" s="171"/>
      <c r="L616" s="167"/>
      <c r="M616" s="171"/>
      <c r="N616" s="171"/>
      <c r="O616" s="167"/>
      <c r="P616" s="171"/>
      <c r="Q616" s="171"/>
      <c r="R616" s="171"/>
      <c r="S616" s="171"/>
      <c r="T616" s="274"/>
      <c r="U616" s="274"/>
    </row>
    <row r="617" spans="1:21" ht="12.75">
      <c r="A617" s="297"/>
      <c r="B617" s="164"/>
      <c r="C617" s="171"/>
      <c r="D617" s="171"/>
      <c r="E617" s="167"/>
      <c r="F617" s="167"/>
      <c r="G617" s="171"/>
      <c r="H617" s="171"/>
      <c r="I617" s="171"/>
      <c r="J617" s="171"/>
      <c r="K617" s="171"/>
      <c r="L617" s="167"/>
      <c r="M617" s="171"/>
      <c r="N617" s="171"/>
      <c r="O617" s="167"/>
      <c r="P617" s="171"/>
      <c r="Q617" s="171"/>
      <c r="R617" s="171"/>
      <c r="S617" s="171"/>
      <c r="T617" s="274"/>
      <c r="U617" s="274"/>
    </row>
    <row r="618" spans="1:21" ht="12.75">
      <c r="A618" s="297"/>
      <c r="B618" s="164"/>
      <c r="C618" s="171"/>
      <c r="D618" s="171"/>
      <c r="E618" s="167"/>
      <c r="F618" s="167"/>
      <c r="G618" s="171"/>
      <c r="H618" s="171"/>
      <c r="I618" s="171"/>
      <c r="J618" s="171"/>
      <c r="K618" s="171"/>
      <c r="L618" s="167"/>
      <c r="M618" s="171"/>
      <c r="N618" s="171"/>
      <c r="O618" s="167"/>
      <c r="P618" s="171"/>
      <c r="Q618" s="171"/>
      <c r="R618" s="171"/>
      <c r="S618" s="171"/>
      <c r="T618" s="274"/>
      <c r="U618" s="274"/>
    </row>
    <row r="619" spans="1:21" ht="12.75">
      <c r="A619" s="297"/>
      <c r="B619" s="164"/>
      <c r="C619" s="171"/>
      <c r="D619" s="171"/>
      <c r="E619" s="167"/>
      <c r="F619" s="167"/>
      <c r="G619" s="171"/>
      <c r="H619" s="171"/>
      <c r="I619" s="171"/>
      <c r="J619" s="171"/>
      <c r="K619" s="171"/>
      <c r="L619" s="167"/>
      <c r="M619" s="171"/>
      <c r="N619" s="171"/>
      <c r="O619" s="167"/>
      <c r="P619" s="171"/>
      <c r="Q619" s="171"/>
      <c r="R619" s="171"/>
      <c r="S619" s="171"/>
      <c r="T619" s="274"/>
      <c r="U619" s="274"/>
    </row>
    <row r="620" spans="1:21" ht="12.75">
      <c r="A620" s="297"/>
      <c r="B620" s="164"/>
      <c r="C620" s="171"/>
      <c r="D620" s="171"/>
      <c r="E620" s="167"/>
      <c r="F620" s="167"/>
      <c r="G620" s="171"/>
      <c r="H620" s="171"/>
      <c r="I620" s="171"/>
      <c r="J620" s="171"/>
      <c r="K620" s="171"/>
      <c r="L620" s="167"/>
      <c r="M620" s="171"/>
      <c r="N620" s="171"/>
      <c r="O620" s="167"/>
      <c r="P620" s="171"/>
      <c r="Q620" s="171"/>
      <c r="R620" s="171"/>
      <c r="S620" s="171"/>
      <c r="T620" s="274"/>
      <c r="U620" s="274"/>
    </row>
    <row r="621" spans="1:21" ht="12.75">
      <c r="A621" s="302"/>
      <c r="B621" s="302"/>
      <c r="C621" s="164"/>
      <c r="D621" s="164"/>
      <c r="E621" s="164"/>
      <c r="F621" s="164"/>
      <c r="G621" s="164"/>
      <c r="H621" s="164"/>
      <c r="I621" s="164"/>
      <c r="J621" s="171"/>
      <c r="K621" s="171"/>
      <c r="L621" s="167"/>
      <c r="M621" s="171"/>
      <c r="N621" s="171"/>
      <c r="O621" s="167"/>
      <c r="P621" s="171"/>
      <c r="Q621" s="171"/>
      <c r="R621" s="171"/>
      <c r="S621" s="171"/>
      <c r="T621" s="274"/>
      <c r="U621" s="274"/>
    </row>
    <row r="622" spans="1:21" ht="12.75">
      <c r="A622" s="302"/>
      <c r="B622" s="176"/>
      <c r="C622" s="164"/>
      <c r="D622" s="164"/>
      <c r="E622" s="164"/>
      <c r="F622" s="164"/>
      <c r="G622" s="164"/>
      <c r="H622" s="164"/>
      <c r="I622" s="164"/>
      <c r="J622" s="171"/>
      <c r="K622" s="171"/>
      <c r="L622" s="167"/>
      <c r="M622" s="171"/>
      <c r="N622" s="171"/>
      <c r="O622" s="167"/>
      <c r="P622" s="171"/>
      <c r="Q622" s="171"/>
      <c r="R622" s="171"/>
      <c r="S622" s="171"/>
      <c r="T622" s="274"/>
      <c r="U622" s="274"/>
    </row>
    <row r="623" spans="1:21" ht="12.75">
      <c r="A623" s="175"/>
      <c r="B623" s="175"/>
      <c r="C623" s="175"/>
      <c r="D623" s="175"/>
      <c r="E623" s="175"/>
      <c r="F623" s="175"/>
      <c r="G623" s="175"/>
      <c r="H623" s="175"/>
      <c r="I623" s="175"/>
      <c r="J623" s="171"/>
      <c r="K623" s="171"/>
      <c r="L623" s="167"/>
      <c r="M623" s="171"/>
      <c r="N623" s="171"/>
      <c r="O623" s="167"/>
      <c r="P623" s="171"/>
      <c r="Q623" s="171"/>
      <c r="R623" s="171"/>
      <c r="S623" s="171"/>
      <c r="T623" s="274"/>
      <c r="U623" s="274"/>
    </row>
    <row r="624" spans="1:21" ht="12.75">
      <c r="A624" s="175"/>
      <c r="B624" s="175"/>
      <c r="C624" s="175"/>
      <c r="D624" s="175"/>
      <c r="E624" s="175"/>
      <c r="F624" s="175"/>
      <c r="G624" s="175"/>
      <c r="H624" s="175"/>
      <c r="I624" s="175"/>
      <c r="J624" s="171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</row>
    <row r="625" spans="1:21" ht="12.75">
      <c r="A625" s="175"/>
      <c r="B625" s="175"/>
      <c r="C625" s="175"/>
      <c r="D625" s="175"/>
      <c r="E625" s="175"/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274"/>
      <c r="U625" s="274"/>
    </row>
    <row r="626" spans="1:21" ht="12.75">
      <c r="A626" s="175"/>
      <c r="B626" s="175"/>
      <c r="C626" s="175"/>
      <c r="D626" s="175"/>
      <c r="E626" s="175"/>
      <c r="F626" s="175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274"/>
      <c r="U626" s="274"/>
    </row>
    <row r="627" spans="1:21" ht="12.75">
      <c r="A627" s="303"/>
      <c r="B627" s="164"/>
      <c r="C627" s="164"/>
      <c r="D627" s="175"/>
      <c r="E627" s="175"/>
      <c r="F627" s="175"/>
      <c r="G627" s="175"/>
      <c r="H627" s="175"/>
      <c r="I627" s="175"/>
      <c r="J627" s="176"/>
      <c r="K627" s="175"/>
      <c r="L627" s="175"/>
      <c r="M627" s="175"/>
      <c r="N627" s="175"/>
      <c r="O627" s="175"/>
      <c r="P627" s="175"/>
      <c r="Q627" s="175"/>
      <c r="R627" s="175"/>
      <c r="S627" s="175"/>
      <c r="T627" s="274"/>
      <c r="U627" s="274"/>
    </row>
    <row r="628" spans="1:21" ht="12.75">
      <c r="A628" s="175"/>
      <c r="B628" s="175"/>
      <c r="C628" s="175"/>
      <c r="D628" s="175"/>
      <c r="E628" s="175"/>
      <c r="F628" s="175"/>
      <c r="G628" s="175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274"/>
      <c r="U628" s="274"/>
    </row>
    <row r="629" spans="1:21" ht="12.75">
      <c r="A629" s="175"/>
      <c r="B629" s="175"/>
      <c r="C629" s="175"/>
      <c r="D629" s="175"/>
      <c r="E629" s="175"/>
      <c r="F629" s="17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274"/>
      <c r="U629" s="274"/>
    </row>
    <row r="630" spans="1:21" ht="12.75">
      <c r="A630" s="175"/>
      <c r="B630" s="175"/>
      <c r="C630" s="175"/>
      <c r="D630" s="175"/>
      <c r="E630" s="175"/>
      <c r="F630" s="17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274"/>
      <c r="U630" s="274"/>
    </row>
    <row r="631" spans="1:21" ht="12.75">
      <c r="A631" s="175"/>
      <c r="B631" s="175"/>
      <c r="C631" s="175"/>
      <c r="D631" s="175"/>
      <c r="E631" s="175"/>
      <c r="F631" s="17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274"/>
      <c r="U631" s="274"/>
    </row>
    <row r="632" spans="1:21" ht="12.75">
      <c r="A632" s="175"/>
      <c r="B632" s="175"/>
      <c r="C632" s="175"/>
      <c r="D632" s="175"/>
      <c r="E632" s="175"/>
      <c r="F632" s="175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274"/>
      <c r="U632" s="274"/>
    </row>
    <row r="633" spans="1:21" ht="12.75">
      <c r="A633" s="175"/>
      <c r="B633" s="175"/>
      <c r="C633" s="175"/>
      <c r="D633" s="175"/>
      <c r="E633" s="175"/>
      <c r="F633" s="175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274"/>
      <c r="U633" s="274"/>
    </row>
    <row r="634" spans="1:21" ht="12.75">
      <c r="A634" s="175"/>
      <c r="B634" s="175"/>
      <c r="C634" s="175"/>
      <c r="D634" s="175"/>
      <c r="E634" s="175"/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274"/>
      <c r="U634" s="274"/>
    </row>
    <row r="635" spans="1:21" ht="12.75">
      <c r="A635" s="175"/>
      <c r="B635" s="175"/>
      <c r="C635" s="175"/>
      <c r="D635" s="175"/>
      <c r="E635" s="175"/>
      <c r="F635" s="175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274"/>
      <c r="U635" s="274"/>
    </row>
    <row r="636" spans="1:21" ht="12.75">
      <c r="A636" s="175"/>
      <c r="B636" s="175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274"/>
      <c r="U636" s="274"/>
    </row>
    <row r="637" spans="1:21" ht="12.75">
      <c r="A637" s="175"/>
      <c r="B637" s="175"/>
      <c r="C637" s="175"/>
      <c r="D637" s="175"/>
      <c r="E637" s="175"/>
      <c r="F637" s="175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274"/>
      <c r="U637" s="274"/>
    </row>
    <row r="638" spans="1:21" ht="12.75">
      <c r="A638" s="175"/>
      <c r="B638" s="175"/>
      <c r="C638" s="175"/>
      <c r="D638" s="175"/>
      <c r="E638" s="175"/>
      <c r="F638" s="175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274"/>
      <c r="U638" s="274"/>
    </row>
    <row r="639" spans="1:21" ht="12.75">
      <c r="A639" s="175"/>
      <c r="B639" s="175"/>
      <c r="C639" s="175"/>
      <c r="D639" s="175"/>
      <c r="E639" s="175"/>
      <c r="F639" s="17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274"/>
      <c r="U639" s="274"/>
    </row>
    <row r="640" spans="1:21" ht="12.75">
      <c r="A640" s="175"/>
      <c r="B640" s="175"/>
      <c r="C640" s="175"/>
      <c r="D640" s="175"/>
      <c r="E640" s="175"/>
      <c r="F640" s="175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274"/>
      <c r="U640" s="274"/>
    </row>
    <row r="641" spans="1:21" ht="12.75">
      <c r="A641" s="175"/>
      <c r="B641" s="175"/>
      <c r="C641" s="175"/>
      <c r="D641" s="175"/>
      <c r="E641" s="175"/>
      <c r="F641" s="175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274"/>
      <c r="U641" s="274"/>
    </row>
    <row r="642" spans="1:21" ht="12.75">
      <c r="A642" s="175"/>
      <c r="B642" s="175"/>
      <c r="C642" s="175"/>
      <c r="D642" s="175"/>
      <c r="E642" s="175"/>
      <c r="F642" s="175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274"/>
      <c r="U642" s="274"/>
    </row>
    <row r="643" spans="1:21" ht="12.75">
      <c r="A643" s="175"/>
      <c r="B643" s="175"/>
      <c r="C643" s="175"/>
      <c r="D643" s="175"/>
      <c r="E643" s="175"/>
      <c r="F643" s="175"/>
      <c r="G643" s="175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274"/>
      <c r="U643" s="274"/>
    </row>
    <row r="644" spans="1:21" ht="12.75">
      <c r="A644" s="175"/>
      <c r="B644" s="175"/>
      <c r="C644" s="175"/>
      <c r="D644" s="175"/>
      <c r="E644" s="175"/>
      <c r="F644" s="175"/>
      <c r="G644" s="175"/>
      <c r="H644" s="175"/>
      <c r="I644" s="175"/>
      <c r="J644" s="175"/>
      <c r="K644" s="175"/>
      <c r="L644" s="175"/>
      <c r="M644" s="175"/>
      <c r="N644" s="175"/>
      <c r="O644" s="175"/>
      <c r="P644" s="175"/>
      <c r="Q644" s="175"/>
      <c r="R644" s="175"/>
      <c r="S644" s="175"/>
      <c r="T644" s="274"/>
      <c r="U644" s="274"/>
    </row>
    <row r="645" spans="1:21" ht="12.75">
      <c r="A645" s="175"/>
      <c r="B645" s="175"/>
      <c r="C645" s="175"/>
      <c r="D645" s="175"/>
      <c r="E645" s="175"/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274"/>
      <c r="U645" s="274"/>
    </row>
    <row r="646" spans="1:21" ht="12.75">
      <c r="A646" s="175"/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274"/>
      <c r="U646" s="274"/>
    </row>
    <row r="647" spans="1:21" ht="12.75">
      <c r="A647" s="175"/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274"/>
      <c r="U647" s="274"/>
    </row>
    <row r="648" spans="1:21" ht="12.75">
      <c r="A648" s="175"/>
      <c r="B648" s="175"/>
      <c r="C648" s="175"/>
      <c r="D648" s="175"/>
      <c r="E648" s="175"/>
      <c r="F648" s="17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274"/>
      <c r="U648" s="274"/>
    </row>
    <row r="649" spans="1:21" ht="12.75">
      <c r="A649" s="175"/>
      <c r="B649" s="175"/>
      <c r="C649" s="175"/>
      <c r="D649" s="175"/>
      <c r="E649" s="175"/>
      <c r="F649" s="175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274"/>
      <c r="U649" s="274"/>
    </row>
    <row r="650" spans="1:21" ht="12.75">
      <c r="A650" s="175"/>
      <c r="B650" s="175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274"/>
      <c r="U650" s="274"/>
    </row>
    <row r="651" spans="1:21" ht="12.75">
      <c r="A651" s="175"/>
      <c r="B651" s="175"/>
      <c r="C651" s="175"/>
      <c r="D651" s="175"/>
      <c r="E651" s="175"/>
      <c r="F651" s="17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274"/>
      <c r="U651" s="274"/>
    </row>
    <row r="652" spans="1:21" ht="12.75">
      <c r="A652" s="175"/>
      <c r="B652" s="175"/>
      <c r="C652" s="175"/>
      <c r="D652" s="175"/>
      <c r="E652" s="175"/>
      <c r="F652" s="17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274"/>
      <c r="U652" s="274"/>
    </row>
    <row r="653" spans="1:21" ht="12.75">
      <c r="A653" s="175"/>
      <c r="B653" s="175"/>
      <c r="C653" s="175"/>
      <c r="D653" s="175"/>
      <c r="E653" s="175"/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274"/>
      <c r="U653" s="274"/>
    </row>
    <row r="654" spans="1:21" ht="12.75">
      <c r="A654" s="175"/>
      <c r="B654" s="175"/>
      <c r="C654" s="175"/>
      <c r="D654" s="175"/>
      <c r="E654" s="175"/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274"/>
      <c r="U654" s="274"/>
    </row>
    <row r="655" spans="1:21" ht="12.75">
      <c r="A655" s="175"/>
      <c r="B655" s="175"/>
      <c r="C655" s="175"/>
      <c r="D655" s="175"/>
      <c r="E655" s="175"/>
      <c r="F655" s="175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274"/>
      <c r="U655" s="274"/>
    </row>
    <row r="656" spans="1:21" ht="12.75">
      <c r="A656" s="175"/>
      <c r="B656" s="175"/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274"/>
      <c r="U656" s="274"/>
    </row>
    <row r="657" spans="1:21" ht="12.75">
      <c r="A657" s="175"/>
      <c r="B657" s="175"/>
      <c r="C657" s="175"/>
      <c r="D657" s="175"/>
      <c r="E657" s="175"/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274"/>
      <c r="U657" s="274"/>
    </row>
    <row r="658" spans="1:21" ht="12.75">
      <c r="A658" s="175"/>
      <c r="B658" s="175"/>
      <c r="C658" s="175"/>
      <c r="D658" s="175"/>
      <c r="E658" s="175"/>
      <c r="F658" s="175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274"/>
      <c r="U658" s="274"/>
    </row>
    <row r="659" spans="1:21" ht="12.75">
      <c r="A659" s="175"/>
      <c r="B659" s="175"/>
      <c r="C659" s="175"/>
      <c r="D659" s="175"/>
      <c r="E659" s="175"/>
      <c r="F659" s="175"/>
      <c r="G659" s="175"/>
      <c r="H659" s="175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274"/>
      <c r="U659" s="274"/>
    </row>
    <row r="660" spans="1:21" ht="12.75">
      <c r="A660" s="175"/>
      <c r="B660" s="175"/>
      <c r="C660" s="175"/>
      <c r="D660" s="175"/>
      <c r="E660" s="175"/>
      <c r="F660" s="175"/>
      <c r="G660" s="175"/>
      <c r="H660" s="175"/>
      <c r="I660" s="175"/>
      <c r="J660" s="175"/>
      <c r="K660" s="175"/>
      <c r="L660" s="175"/>
      <c r="M660" s="175"/>
      <c r="N660" s="175"/>
      <c r="O660" s="175"/>
      <c r="P660" s="175"/>
      <c r="Q660" s="175"/>
      <c r="R660" s="175"/>
      <c r="S660" s="175"/>
      <c r="T660" s="274"/>
      <c r="U660" s="274"/>
    </row>
    <row r="661" spans="1:21" ht="12.75">
      <c r="A661" s="175"/>
      <c r="B661" s="175"/>
      <c r="C661" s="175"/>
      <c r="D661" s="175"/>
      <c r="E661" s="175"/>
      <c r="F661" s="175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274"/>
      <c r="U661" s="274"/>
    </row>
    <row r="662" spans="1:21" ht="12.75">
      <c r="A662" s="175"/>
      <c r="B662" s="175"/>
      <c r="C662" s="175"/>
      <c r="D662" s="175"/>
      <c r="E662" s="175"/>
      <c r="F662" s="17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274"/>
      <c r="U662" s="274"/>
    </row>
  </sheetData>
  <sheetProtection/>
  <mergeCells count="35">
    <mergeCell ref="U16:U20"/>
    <mergeCell ref="J17:S17"/>
    <mergeCell ref="C18:C20"/>
    <mergeCell ref="D18:D20"/>
    <mergeCell ref="E18:E20"/>
    <mergeCell ref="F18:F20"/>
    <mergeCell ref="L18:L20"/>
    <mergeCell ref="M18:M20"/>
    <mergeCell ref="N18:P18"/>
    <mergeCell ref="G18:I18"/>
    <mergeCell ref="T16:T20"/>
    <mergeCell ref="Q18:S18"/>
    <mergeCell ref="G19:G20"/>
    <mergeCell ref="H19:H20"/>
    <mergeCell ref="I19:I20"/>
    <mergeCell ref="N19:N20"/>
    <mergeCell ref="O19:O20"/>
    <mergeCell ref="P19:P20"/>
    <mergeCell ref="A513:O513"/>
    <mergeCell ref="L518:N518"/>
    <mergeCell ref="J18:J20"/>
    <mergeCell ref="K18:K20"/>
    <mergeCell ref="A154:P154"/>
    <mergeCell ref="L158:N158"/>
    <mergeCell ref="L278:N278"/>
    <mergeCell ref="L398:N398"/>
    <mergeCell ref="B16:B20"/>
    <mergeCell ref="C16:I17"/>
    <mergeCell ref="B14:I14"/>
    <mergeCell ref="B13:I13"/>
    <mergeCell ref="B8:I8"/>
    <mergeCell ref="B9:I9"/>
    <mergeCell ref="B10:I10"/>
    <mergeCell ref="B11:I11"/>
    <mergeCell ref="B12:I12"/>
  </mergeCells>
  <printOptions/>
  <pageMargins left="0.25" right="0.25" top="0.75" bottom="0.75" header="0.3" footer="0.3"/>
  <pageSetup horizontalDpi="600" verticalDpi="600" orientation="landscape" scale="53" r:id="rId1"/>
  <headerFooter alignWithMargins="0">
    <oddFooter>&amp;L&amp;D&amp;T&amp;C&amp;P</oddFooter>
  </headerFooter>
  <colBreaks count="1" manualBreakCount="1">
    <brk id="2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4">
      <selection activeCell="G40" sqref="G40:K41"/>
    </sheetView>
  </sheetViews>
  <sheetFormatPr defaultColWidth="9.140625" defaultRowHeight="12.75"/>
  <cols>
    <col min="1" max="1" width="6.140625" style="16" customWidth="1"/>
    <col min="2" max="2" width="34.7109375" style="16" customWidth="1"/>
    <col min="3" max="3" width="8.28125" style="16" customWidth="1"/>
    <col min="4" max="4" width="9.140625" style="16" customWidth="1"/>
    <col min="5" max="5" width="12.28125" style="16" customWidth="1"/>
    <col min="6" max="7" width="10.421875" style="16" customWidth="1"/>
    <col min="8" max="8" width="8.421875" style="16" bestFit="1" customWidth="1"/>
    <col min="9" max="9" width="8.57421875" style="16" customWidth="1"/>
    <col min="10" max="10" width="11.8515625" style="16" customWidth="1"/>
    <col min="11" max="11" width="10.421875" style="16" customWidth="1"/>
    <col min="12" max="16384" width="9.140625" style="16" customWidth="1"/>
  </cols>
  <sheetData>
    <row r="1" spans="2:11" ht="14.25">
      <c r="B1" s="384"/>
      <c r="C1" s="235"/>
      <c r="D1" s="235"/>
      <c r="E1" s="235"/>
      <c r="F1" s="235"/>
      <c r="G1" s="235"/>
      <c r="H1" s="235"/>
      <c r="I1" s="41"/>
      <c r="J1" s="65"/>
      <c r="K1" s="65"/>
    </row>
    <row r="2" spans="1:11" ht="14.25" customHeight="1">
      <c r="A2" s="14"/>
      <c r="B2" s="387" t="s">
        <v>478</v>
      </c>
      <c r="C2" s="635" t="s">
        <v>477</v>
      </c>
      <c r="D2" s="635"/>
      <c r="E2" s="635"/>
      <c r="F2" s="635"/>
      <c r="G2" s="635"/>
      <c r="H2" s="635"/>
      <c r="I2" s="627"/>
      <c r="J2" s="627"/>
      <c r="K2" s="627"/>
    </row>
    <row r="3" spans="1:11" ht="14.25" customHeight="1">
      <c r="A3" s="78"/>
      <c r="B3" s="506" t="s">
        <v>471</v>
      </c>
      <c r="C3" s="603" t="s">
        <v>469</v>
      </c>
      <c r="D3" s="603"/>
      <c r="E3" s="603"/>
      <c r="F3" s="603"/>
      <c r="G3" s="388"/>
      <c r="H3" s="388"/>
      <c r="I3" s="74"/>
      <c r="J3" s="74"/>
      <c r="K3" s="74"/>
    </row>
    <row r="4" spans="1:11" ht="14.25" customHeight="1">
      <c r="A4" s="78"/>
      <c r="B4" s="506" t="s">
        <v>472</v>
      </c>
      <c r="C4" s="603" t="s">
        <v>467</v>
      </c>
      <c r="D4" s="603"/>
      <c r="E4" s="603"/>
      <c r="F4" s="603"/>
      <c r="G4" s="389"/>
      <c r="H4" s="389"/>
      <c r="I4" s="74"/>
      <c r="J4" s="74"/>
      <c r="K4" s="74"/>
    </row>
    <row r="5" spans="1:11" ht="13.5" customHeight="1">
      <c r="A5" s="15"/>
      <c r="B5" s="506" t="s">
        <v>470</v>
      </c>
      <c r="C5" s="603" t="s">
        <v>479</v>
      </c>
      <c r="D5" s="603"/>
      <c r="E5" s="603"/>
      <c r="F5" s="603"/>
      <c r="G5" s="508"/>
      <c r="H5" s="508"/>
      <c r="I5" s="17"/>
      <c r="J5" s="17"/>
      <c r="K5" s="17"/>
    </row>
    <row r="6" spans="1:11" ht="13.5" customHeight="1">
      <c r="A6" s="15"/>
      <c r="B6" s="476" t="s">
        <v>473</v>
      </c>
      <c r="C6" s="603" t="s">
        <v>474</v>
      </c>
      <c r="D6" s="603"/>
      <c r="E6" s="603"/>
      <c r="F6" s="603"/>
      <c r="G6" s="508"/>
      <c r="H6" s="508"/>
      <c r="I6" s="17"/>
      <c r="J6" s="17"/>
      <c r="K6" s="17"/>
    </row>
    <row r="7" spans="1:11" ht="13.5" customHeight="1">
      <c r="A7" s="15"/>
      <c r="B7" s="476" t="s">
        <v>475</v>
      </c>
      <c r="C7" s="603" t="s">
        <v>476</v>
      </c>
      <c r="D7" s="603"/>
      <c r="E7" s="603"/>
      <c r="F7" s="603"/>
      <c r="G7" s="508"/>
      <c r="H7" s="508"/>
      <c r="I7" s="17"/>
      <c r="J7" s="17"/>
      <c r="K7" s="17"/>
    </row>
    <row r="8" spans="1:8" s="17" customFormat="1" ht="14.25">
      <c r="A8" s="66"/>
      <c r="B8" s="662"/>
      <c r="C8" s="607"/>
      <c r="D8" s="607"/>
      <c r="E8" s="607"/>
      <c r="F8" s="607"/>
      <c r="G8" s="51"/>
      <c r="H8" s="66"/>
    </row>
    <row r="9" spans="1:8" s="17" customFormat="1" ht="14.25">
      <c r="A9" s="66"/>
      <c r="B9" s="51"/>
      <c r="C9" s="85" t="s">
        <v>268</v>
      </c>
      <c r="D9" s="51"/>
      <c r="E9" s="51"/>
      <c r="F9" s="51"/>
      <c r="G9" s="51"/>
      <c r="H9" s="66"/>
    </row>
    <row r="10" spans="1:8" s="17" customFormat="1" ht="14.25">
      <c r="A10" s="62"/>
      <c r="B10" s="606" t="s">
        <v>641</v>
      </c>
      <c r="C10" s="606"/>
      <c r="D10" s="606"/>
      <c r="E10" s="606"/>
      <c r="F10" s="606"/>
      <c r="G10" s="606"/>
      <c r="H10" s="9"/>
    </row>
    <row r="11" spans="2:11" ht="13.5">
      <c r="B11" s="653"/>
      <c r="C11" s="653"/>
      <c r="D11" s="653"/>
      <c r="E11" s="653"/>
      <c r="F11" s="653"/>
      <c r="G11" s="653"/>
      <c r="H11" s="653"/>
      <c r="I11" s="653"/>
      <c r="J11" s="17"/>
      <c r="K11" s="17"/>
    </row>
    <row r="12" spans="2:11" ht="13.5"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2" s="43" customFormat="1" ht="14.25">
      <c r="A13" s="661" t="s">
        <v>233</v>
      </c>
      <c r="B13" s="11"/>
      <c r="C13" s="660" t="s">
        <v>622</v>
      </c>
      <c r="D13" s="660"/>
      <c r="E13" s="660"/>
      <c r="F13" s="660"/>
      <c r="G13" s="660"/>
      <c r="H13" s="660" t="s">
        <v>642</v>
      </c>
      <c r="I13" s="660"/>
      <c r="J13" s="660"/>
      <c r="K13" s="660"/>
      <c r="L13" s="660"/>
    </row>
    <row r="14" spans="1:12" s="86" customFormat="1" ht="81">
      <c r="A14" s="661"/>
      <c r="B14" s="431"/>
      <c r="C14" s="432" t="s">
        <v>82</v>
      </c>
      <c r="D14" s="432" t="s">
        <v>68</v>
      </c>
      <c r="E14" s="432" t="s">
        <v>6</v>
      </c>
      <c r="F14" s="432" t="s">
        <v>67</v>
      </c>
      <c r="G14" s="433" t="s">
        <v>340</v>
      </c>
      <c r="H14" s="432" t="s">
        <v>82</v>
      </c>
      <c r="I14" s="432" t="s">
        <v>68</v>
      </c>
      <c r="J14" s="432" t="s">
        <v>6</v>
      </c>
      <c r="K14" s="432" t="s">
        <v>67</v>
      </c>
      <c r="L14" s="433" t="s">
        <v>340</v>
      </c>
    </row>
    <row r="15" spans="1:12" s="47" customFormat="1" ht="13.5">
      <c r="A15" s="48">
        <v>1</v>
      </c>
      <c r="B15" s="109">
        <v>2</v>
      </c>
      <c r="C15" s="109">
        <v>3</v>
      </c>
      <c r="D15" s="109">
        <v>4</v>
      </c>
      <c r="E15" s="109">
        <v>5</v>
      </c>
      <c r="F15" s="109">
        <v>6</v>
      </c>
      <c r="G15" s="109">
        <v>7</v>
      </c>
      <c r="H15" s="109">
        <v>8</v>
      </c>
      <c r="I15" s="109">
        <v>9</v>
      </c>
      <c r="J15" s="109">
        <v>10</v>
      </c>
      <c r="K15" s="109">
        <v>11</v>
      </c>
      <c r="L15" s="109">
        <v>12</v>
      </c>
    </row>
    <row r="16" spans="1:12" s="87" customFormat="1" ht="28.5">
      <c r="A16" s="429"/>
      <c r="B16" s="430" t="s">
        <v>240</v>
      </c>
      <c r="C16" s="90"/>
      <c r="D16" s="90"/>
      <c r="E16" s="90"/>
      <c r="F16" s="246">
        <f>F17+F37</f>
        <v>47803.6</v>
      </c>
      <c r="G16" s="246">
        <f>G17+G37</f>
        <v>33920.5</v>
      </c>
      <c r="H16" s="246"/>
      <c r="I16" s="246"/>
      <c r="J16" s="246"/>
      <c r="K16" s="246">
        <f>K17+K37</f>
        <v>15655.800000000001</v>
      </c>
      <c r="L16" s="246">
        <f>L17+L37</f>
        <v>0</v>
      </c>
    </row>
    <row r="17" spans="1:12" ht="14.25">
      <c r="A17" s="426"/>
      <c r="B17" s="423" t="s">
        <v>241</v>
      </c>
      <c r="C17" s="426"/>
      <c r="D17" s="426"/>
      <c r="E17" s="424"/>
      <c r="F17" s="424">
        <f>SUM(F18:F36)</f>
        <v>43748</v>
      </c>
      <c r="G17" s="424">
        <f>SUM(G18:G36)</f>
        <v>33920.5</v>
      </c>
      <c r="H17" s="425"/>
      <c r="I17" s="425"/>
      <c r="J17" s="425"/>
      <c r="K17" s="425">
        <f>SUM(K18:K36)</f>
        <v>11600.2</v>
      </c>
      <c r="L17" s="425">
        <f>SUM(L18:L35)</f>
        <v>0</v>
      </c>
    </row>
    <row r="18" spans="1:12" ht="13.5">
      <c r="A18" s="48">
        <v>1</v>
      </c>
      <c r="B18" s="95" t="s">
        <v>459</v>
      </c>
      <c r="C18" s="91" t="s">
        <v>374</v>
      </c>
      <c r="D18" s="247">
        <v>12</v>
      </c>
      <c r="E18" s="247">
        <v>215000</v>
      </c>
      <c r="F18" s="250">
        <f>D18*E18/1000</f>
        <v>2580</v>
      </c>
      <c r="G18" s="212">
        <v>0</v>
      </c>
      <c r="H18" s="91" t="s">
        <v>374</v>
      </c>
      <c r="I18" s="247">
        <v>20</v>
      </c>
      <c r="J18" s="247">
        <v>215000</v>
      </c>
      <c r="K18" s="250">
        <f>I18*J18/1000</f>
        <v>4300</v>
      </c>
      <c r="L18" s="212">
        <v>0</v>
      </c>
    </row>
    <row r="19" spans="1:12" ht="13.5">
      <c r="A19" s="48">
        <v>2</v>
      </c>
      <c r="B19" s="95" t="s">
        <v>460</v>
      </c>
      <c r="C19" s="91" t="s">
        <v>374</v>
      </c>
      <c r="D19" s="247">
        <v>18</v>
      </c>
      <c r="E19" s="247">
        <v>50000</v>
      </c>
      <c r="F19" s="250">
        <f aca="true" t="shared" si="0" ref="F19:F33">D19*E19/1000</f>
        <v>900</v>
      </c>
      <c r="G19" s="212">
        <v>0</v>
      </c>
      <c r="H19" s="91" t="s">
        <v>374</v>
      </c>
      <c r="I19" s="247">
        <v>20</v>
      </c>
      <c r="J19" s="247">
        <v>50000</v>
      </c>
      <c r="K19" s="250">
        <f aca="true" t="shared" si="1" ref="K19:K32">I19*J19/1000</f>
        <v>1000</v>
      </c>
      <c r="L19" s="212">
        <v>0</v>
      </c>
    </row>
    <row r="20" spans="1:12" ht="13.5">
      <c r="A20" s="48">
        <v>3</v>
      </c>
      <c r="B20" s="22" t="s">
        <v>550</v>
      </c>
      <c r="C20" s="91" t="s">
        <v>374</v>
      </c>
      <c r="D20" s="248">
        <v>5</v>
      </c>
      <c r="E20" s="248">
        <v>103000</v>
      </c>
      <c r="F20" s="250">
        <f t="shared" si="0"/>
        <v>515</v>
      </c>
      <c r="G20" s="212">
        <v>0</v>
      </c>
      <c r="H20" s="91" t="s">
        <v>374</v>
      </c>
      <c r="I20" s="248">
        <v>5</v>
      </c>
      <c r="J20" s="248">
        <v>103000</v>
      </c>
      <c r="K20" s="250">
        <f t="shared" si="1"/>
        <v>515</v>
      </c>
      <c r="L20" s="212">
        <v>0</v>
      </c>
    </row>
    <row r="21" spans="1:12" ht="13.5">
      <c r="A21" s="48">
        <v>4</v>
      </c>
      <c r="B21" s="22" t="s">
        <v>461</v>
      </c>
      <c r="C21" s="91" t="s">
        <v>374</v>
      </c>
      <c r="D21" s="248">
        <v>20</v>
      </c>
      <c r="E21" s="248">
        <v>13000</v>
      </c>
      <c r="F21" s="250">
        <f t="shared" si="0"/>
        <v>260</v>
      </c>
      <c r="G21" s="212">
        <v>0</v>
      </c>
      <c r="H21" s="91" t="s">
        <v>374</v>
      </c>
      <c r="I21" s="248">
        <v>20</v>
      </c>
      <c r="J21" s="248">
        <v>13000</v>
      </c>
      <c r="K21" s="250">
        <f t="shared" si="1"/>
        <v>260</v>
      </c>
      <c r="L21" s="212">
        <v>0</v>
      </c>
    </row>
    <row r="22" spans="1:12" ht="13.5">
      <c r="A22" s="48">
        <v>5</v>
      </c>
      <c r="B22" s="22" t="s">
        <v>462</v>
      </c>
      <c r="C22" s="91" t="s">
        <v>374</v>
      </c>
      <c r="D22" s="248">
        <v>5</v>
      </c>
      <c r="E22" s="248">
        <v>25000</v>
      </c>
      <c r="F22" s="250">
        <f t="shared" si="0"/>
        <v>125</v>
      </c>
      <c r="G22" s="212">
        <v>0</v>
      </c>
      <c r="H22" s="91" t="s">
        <v>374</v>
      </c>
      <c r="I22" s="248">
        <v>5</v>
      </c>
      <c r="J22" s="248">
        <v>25000</v>
      </c>
      <c r="K22" s="250">
        <f t="shared" si="1"/>
        <v>125</v>
      </c>
      <c r="L22" s="212">
        <v>0</v>
      </c>
    </row>
    <row r="23" spans="1:12" ht="13.5">
      <c r="A23" s="48">
        <v>6</v>
      </c>
      <c r="B23" s="22" t="s">
        <v>545</v>
      </c>
      <c r="C23" s="91" t="s">
        <v>374</v>
      </c>
      <c r="D23" s="248">
        <v>10</v>
      </c>
      <c r="E23" s="248">
        <v>20000</v>
      </c>
      <c r="F23" s="250">
        <f t="shared" si="0"/>
        <v>200</v>
      </c>
      <c r="G23" s="212">
        <v>0</v>
      </c>
      <c r="H23" s="91" t="s">
        <v>374</v>
      </c>
      <c r="I23" s="248">
        <v>10</v>
      </c>
      <c r="J23" s="248">
        <v>20000</v>
      </c>
      <c r="K23" s="250">
        <f t="shared" si="1"/>
        <v>200</v>
      </c>
      <c r="L23" s="212">
        <v>0</v>
      </c>
    </row>
    <row r="24" spans="1:14" ht="13.5">
      <c r="A24" s="48">
        <v>7</v>
      </c>
      <c r="B24" s="22" t="s">
        <v>481</v>
      </c>
      <c r="C24" s="91" t="s">
        <v>374</v>
      </c>
      <c r="D24" s="248">
        <v>10</v>
      </c>
      <c r="E24" s="248">
        <v>63000</v>
      </c>
      <c r="F24" s="250">
        <f t="shared" si="0"/>
        <v>630</v>
      </c>
      <c r="G24" s="212">
        <v>0</v>
      </c>
      <c r="H24" s="91" t="s">
        <v>374</v>
      </c>
      <c r="I24" s="248">
        <v>10</v>
      </c>
      <c r="J24" s="248">
        <v>63000</v>
      </c>
      <c r="K24" s="250">
        <f t="shared" si="1"/>
        <v>630</v>
      </c>
      <c r="L24" s="212">
        <v>0</v>
      </c>
      <c r="N24" s="16" t="s">
        <v>351</v>
      </c>
    </row>
    <row r="25" spans="1:12" ht="13.5">
      <c r="A25" s="48">
        <v>8</v>
      </c>
      <c r="B25" s="22" t="s">
        <v>543</v>
      </c>
      <c r="C25" s="22" t="s">
        <v>374</v>
      </c>
      <c r="D25" s="248">
        <v>10</v>
      </c>
      <c r="E25" s="248">
        <v>45000</v>
      </c>
      <c r="F25" s="250">
        <f t="shared" si="0"/>
        <v>450</v>
      </c>
      <c r="G25" s="212">
        <v>0</v>
      </c>
      <c r="H25" s="22" t="s">
        <v>374</v>
      </c>
      <c r="I25" s="248">
        <v>15</v>
      </c>
      <c r="J25" s="248">
        <v>45000</v>
      </c>
      <c r="K25" s="250">
        <f t="shared" si="1"/>
        <v>675</v>
      </c>
      <c r="L25" s="212">
        <v>0</v>
      </c>
    </row>
    <row r="26" spans="1:12" ht="13.5">
      <c r="A26" s="48">
        <v>9</v>
      </c>
      <c r="B26" s="22" t="s">
        <v>544</v>
      </c>
      <c r="C26" s="22" t="s">
        <v>374</v>
      </c>
      <c r="D26" s="248">
        <v>200</v>
      </c>
      <c r="E26" s="248">
        <v>12000</v>
      </c>
      <c r="F26" s="250">
        <f t="shared" si="0"/>
        <v>2400</v>
      </c>
      <c r="G26" s="212">
        <v>0</v>
      </c>
      <c r="H26" s="22" t="s">
        <v>374</v>
      </c>
      <c r="I26" s="248">
        <v>100</v>
      </c>
      <c r="J26" s="248">
        <v>12000</v>
      </c>
      <c r="K26" s="250">
        <f t="shared" si="1"/>
        <v>1200</v>
      </c>
      <c r="L26" s="212">
        <v>0</v>
      </c>
    </row>
    <row r="27" spans="1:12" ht="13.5">
      <c r="A27" s="48">
        <v>10</v>
      </c>
      <c r="B27" s="22" t="s">
        <v>646</v>
      </c>
      <c r="C27" s="22" t="s">
        <v>374</v>
      </c>
      <c r="D27" s="248">
        <v>0</v>
      </c>
      <c r="E27" s="248">
        <v>0</v>
      </c>
      <c r="F27" s="250">
        <v>0</v>
      </c>
      <c r="G27" s="212">
        <v>0</v>
      </c>
      <c r="H27" s="22" t="s">
        <v>374</v>
      </c>
      <c r="I27" s="248">
        <v>20</v>
      </c>
      <c r="J27" s="248">
        <v>58560</v>
      </c>
      <c r="K27" s="250">
        <f t="shared" si="1"/>
        <v>1171.2</v>
      </c>
      <c r="L27" s="212">
        <v>0</v>
      </c>
    </row>
    <row r="28" spans="1:12" ht="13.5">
      <c r="A28" s="48">
        <v>11</v>
      </c>
      <c r="B28" s="22" t="s">
        <v>546</v>
      </c>
      <c r="C28" s="22" t="s">
        <v>374</v>
      </c>
      <c r="D28" s="248">
        <v>5</v>
      </c>
      <c r="E28" s="248">
        <v>45000</v>
      </c>
      <c r="F28" s="250">
        <f t="shared" si="0"/>
        <v>225</v>
      </c>
      <c r="G28" s="212">
        <v>0</v>
      </c>
      <c r="H28" s="22" t="s">
        <v>374</v>
      </c>
      <c r="I28" s="248">
        <v>5</v>
      </c>
      <c r="J28" s="248">
        <v>45000</v>
      </c>
      <c r="K28" s="250">
        <f t="shared" si="1"/>
        <v>225</v>
      </c>
      <c r="L28" s="212">
        <v>0</v>
      </c>
    </row>
    <row r="29" spans="1:12" ht="13.5">
      <c r="A29" s="48">
        <v>12</v>
      </c>
      <c r="B29" s="22" t="s">
        <v>592</v>
      </c>
      <c r="C29" s="22" t="s">
        <v>374</v>
      </c>
      <c r="D29" s="248">
        <v>21</v>
      </c>
      <c r="E29" s="248">
        <v>12000</v>
      </c>
      <c r="F29" s="250">
        <f t="shared" si="0"/>
        <v>252</v>
      </c>
      <c r="G29" s="212">
        <v>0</v>
      </c>
      <c r="H29" s="22" t="s">
        <v>374</v>
      </c>
      <c r="I29" s="248">
        <v>20</v>
      </c>
      <c r="J29" s="248">
        <v>12000</v>
      </c>
      <c r="K29" s="250">
        <f t="shared" si="1"/>
        <v>240</v>
      </c>
      <c r="L29" s="212">
        <v>0</v>
      </c>
    </row>
    <row r="30" spans="1:12" ht="13.5">
      <c r="A30" s="48">
        <v>13</v>
      </c>
      <c r="B30" s="22" t="s">
        <v>547</v>
      </c>
      <c r="C30" s="22" t="s">
        <v>374</v>
      </c>
      <c r="D30" s="248">
        <v>4</v>
      </c>
      <c r="E30" s="248">
        <v>29000</v>
      </c>
      <c r="F30" s="250">
        <f t="shared" si="0"/>
        <v>116</v>
      </c>
      <c r="G30" s="212">
        <v>58</v>
      </c>
      <c r="H30" s="22" t="s">
        <v>374</v>
      </c>
      <c r="I30" s="248">
        <v>4</v>
      </c>
      <c r="J30" s="248">
        <v>29000</v>
      </c>
      <c r="K30" s="250">
        <f t="shared" si="1"/>
        <v>116</v>
      </c>
      <c r="L30" s="212">
        <v>0</v>
      </c>
    </row>
    <row r="31" spans="1:12" ht="13.5">
      <c r="A31" s="48">
        <v>14</v>
      </c>
      <c r="B31" s="22" t="s">
        <v>548</v>
      </c>
      <c r="C31" s="22" t="s">
        <v>374</v>
      </c>
      <c r="D31" s="248">
        <v>3</v>
      </c>
      <c r="E31" s="248">
        <v>23000</v>
      </c>
      <c r="F31" s="250">
        <f t="shared" si="0"/>
        <v>69</v>
      </c>
      <c r="G31" s="212">
        <v>0</v>
      </c>
      <c r="H31" s="22" t="s">
        <v>374</v>
      </c>
      <c r="I31" s="248">
        <v>3</v>
      </c>
      <c r="J31" s="248">
        <v>23000</v>
      </c>
      <c r="K31" s="250">
        <f t="shared" si="1"/>
        <v>69</v>
      </c>
      <c r="L31" s="212">
        <v>0</v>
      </c>
    </row>
    <row r="32" spans="1:12" ht="13.5">
      <c r="A32" s="48">
        <v>15</v>
      </c>
      <c r="B32" s="22" t="s">
        <v>549</v>
      </c>
      <c r="C32" s="22" t="s">
        <v>374</v>
      </c>
      <c r="D32" s="248">
        <v>1</v>
      </c>
      <c r="E32" s="248">
        <v>79300</v>
      </c>
      <c r="F32" s="250">
        <f t="shared" si="0"/>
        <v>79.3</v>
      </c>
      <c r="G32" s="212">
        <v>58.6</v>
      </c>
      <c r="H32" s="22" t="s">
        <v>374</v>
      </c>
      <c r="I32" s="248">
        <v>1</v>
      </c>
      <c r="J32" s="248">
        <v>74000</v>
      </c>
      <c r="K32" s="250">
        <f t="shared" si="1"/>
        <v>74</v>
      </c>
      <c r="L32" s="212">
        <v>0</v>
      </c>
    </row>
    <row r="33" spans="1:12" ht="13.5">
      <c r="A33" s="48">
        <v>16</v>
      </c>
      <c r="B33" s="22" t="s">
        <v>593</v>
      </c>
      <c r="C33" s="22" t="s">
        <v>374</v>
      </c>
      <c r="D33" s="248">
        <v>2</v>
      </c>
      <c r="E33" s="248">
        <v>356400</v>
      </c>
      <c r="F33" s="250">
        <f t="shared" si="0"/>
        <v>712.8</v>
      </c>
      <c r="G33" s="212">
        <v>0</v>
      </c>
      <c r="H33" s="22" t="s">
        <v>374</v>
      </c>
      <c r="I33" s="248">
        <v>2</v>
      </c>
      <c r="J33" s="248">
        <v>400000</v>
      </c>
      <c r="K33" s="250">
        <f>I33*J33/1000</f>
        <v>800</v>
      </c>
      <c r="L33" s="249">
        <v>0</v>
      </c>
    </row>
    <row r="34" spans="1:12" ht="13.5">
      <c r="A34" s="48">
        <v>17</v>
      </c>
      <c r="B34" s="22" t="s">
        <v>644</v>
      </c>
      <c r="C34" s="22" t="s">
        <v>374</v>
      </c>
      <c r="D34" s="248">
        <v>1</v>
      </c>
      <c r="E34" s="248">
        <v>29823500</v>
      </c>
      <c r="F34" s="250">
        <v>29823.5</v>
      </c>
      <c r="G34" s="212">
        <v>29823.5</v>
      </c>
      <c r="H34" s="22" t="s">
        <v>374</v>
      </c>
      <c r="I34" s="248">
        <v>0</v>
      </c>
      <c r="J34" s="248">
        <v>0</v>
      </c>
      <c r="K34" s="250">
        <v>0</v>
      </c>
      <c r="L34" s="249">
        <v>0</v>
      </c>
    </row>
    <row r="35" spans="1:12" ht="13.5">
      <c r="A35" s="48">
        <v>18</v>
      </c>
      <c r="B35" s="22" t="s">
        <v>643</v>
      </c>
      <c r="C35" s="22" t="s">
        <v>374</v>
      </c>
      <c r="D35" s="248">
        <v>1</v>
      </c>
      <c r="E35" s="248">
        <v>3980400</v>
      </c>
      <c r="F35" s="250">
        <v>3980.4</v>
      </c>
      <c r="G35" s="249">
        <v>3980.4</v>
      </c>
      <c r="H35" s="22" t="s">
        <v>374</v>
      </c>
      <c r="I35" s="248">
        <v>0</v>
      </c>
      <c r="J35" s="248">
        <v>0</v>
      </c>
      <c r="K35" s="250">
        <v>0</v>
      </c>
      <c r="L35" s="249">
        <v>0</v>
      </c>
    </row>
    <row r="36" spans="1:12" ht="13.5">
      <c r="A36" s="48">
        <v>19</v>
      </c>
      <c r="B36" s="22" t="s">
        <v>645</v>
      </c>
      <c r="C36" s="22" t="s">
        <v>374</v>
      </c>
      <c r="D36" s="248">
        <v>1</v>
      </c>
      <c r="E36" s="248">
        <v>430000</v>
      </c>
      <c r="F36" s="250">
        <v>430</v>
      </c>
      <c r="G36" s="249"/>
      <c r="H36" s="22"/>
      <c r="I36" s="248">
        <v>0</v>
      </c>
      <c r="J36" s="248">
        <v>0</v>
      </c>
      <c r="K36" s="250">
        <v>0</v>
      </c>
      <c r="L36" s="249">
        <v>0</v>
      </c>
    </row>
    <row r="37" spans="1:12" s="196" customFormat="1" ht="14.25">
      <c r="A37" s="422"/>
      <c r="B37" s="423" t="s">
        <v>484</v>
      </c>
      <c r="C37" s="422"/>
      <c r="D37" s="422"/>
      <c r="E37" s="422"/>
      <c r="F37" s="424">
        <f>SUM(F38:F38)</f>
        <v>4055.6</v>
      </c>
      <c r="G37" s="424">
        <f>SUM(G38:G38)</f>
        <v>0</v>
      </c>
      <c r="H37" s="424"/>
      <c r="I37" s="424"/>
      <c r="J37" s="424"/>
      <c r="K37" s="424">
        <f>SUM(K38:K38)</f>
        <v>4055.6</v>
      </c>
      <c r="L37" s="424">
        <f>SUM(L38:L38)</f>
        <v>0</v>
      </c>
    </row>
    <row r="38" spans="1:12" ht="43.5" customHeight="1">
      <c r="A38" s="48">
        <v>3</v>
      </c>
      <c r="B38" s="226" t="s">
        <v>551</v>
      </c>
      <c r="C38" s="91" t="s">
        <v>159</v>
      </c>
      <c r="D38" s="91">
        <v>1</v>
      </c>
      <c r="E38" s="91">
        <v>4055600</v>
      </c>
      <c r="F38" s="212">
        <f>D38*E38/1000</f>
        <v>4055.6</v>
      </c>
      <c r="G38" s="428">
        <v>0</v>
      </c>
      <c r="H38" s="91" t="s">
        <v>159</v>
      </c>
      <c r="I38" s="91">
        <v>1</v>
      </c>
      <c r="J38" s="427">
        <v>4055600</v>
      </c>
      <c r="K38" s="212">
        <f>I38*J38/1000</f>
        <v>4055.6</v>
      </c>
      <c r="L38" s="428">
        <v>0</v>
      </c>
    </row>
    <row r="41" spans="7:11" ht="13.5">
      <c r="G41" s="520"/>
      <c r="K41" s="520"/>
    </row>
  </sheetData>
  <sheetProtection/>
  <mergeCells count="13">
    <mergeCell ref="C5:F5"/>
    <mergeCell ref="C6:F6"/>
    <mergeCell ref="C7:F7"/>
    <mergeCell ref="C13:G13"/>
    <mergeCell ref="H13:L13"/>
    <mergeCell ref="A13:A14"/>
    <mergeCell ref="I2:K2"/>
    <mergeCell ref="B8:F8"/>
    <mergeCell ref="B10:G10"/>
    <mergeCell ref="B11:I11"/>
    <mergeCell ref="C2:H2"/>
    <mergeCell ref="C3:F3"/>
    <mergeCell ref="C4:F4"/>
  </mergeCells>
  <printOptions/>
  <pageMargins left="0.75" right="0.75" top="1" bottom="1" header="0.5" footer="0.5"/>
  <pageSetup horizontalDpi="600" verticalDpi="600" orientation="landscape" scale="83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9">
      <selection activeCell="E12" sqref="E12"/>
    </sheetView>
  </sheetViews>
  <sheetFormatPr defaultColWidth="9.140625" defaultRowHeight="12.75"/>
  <cols>
    <col min="1" max="1" width="6.7109375" style="1" customWidth="1"/>
    <col min="2" max="2" width="7.8515625" style="1" customWidth="1"/>
    <col min="3" max="3" width="8.421875" style="1" customWidth="1"/>
    <col min="4" max="4" width="33.7109375" style="1" customWidth="1"/>
    <col min="5" max="5" width="13.8515625" style="1" bestFit="1" customWidth="1"/>
    <col min="6" max="6" width="13.28125" style="1" customWidth="1"/>
    <col min="7" max="7" width="14.57421875" style="1" customWidth="1"/>
    <col min="8" max="8" width="12.00390625" style="1" customWidth="1"/>
    <col min="9" max="9" width="11.8515625" style="1" customWidth="1"/>
    <col min="10" max="10" width="14.7109375" style="1" customWidth="1"/>
    <col min="11" max="11" width="12.421875" style="1" customWidth="1"/>
    <col min="12" max="13" width="10.421875" style="1" customWidth="1"/>
    <col min="14" max="15" width="11.421875" style="1" customWidth="1"/>
    <col min="16" max="16" width="12.00390625" style="1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</row>
    <row r="2" spans="1:16" ht="20.25" customHeight="1">
      <c r="A2" s="17"/>
      <c r="B2" s="127" t="s">
        <v>83</v>
      </c>
      <c r="C2" s="127"/>
      <c r="D2" s="128"/>
      <c r="E2" s="28"/>
      <c r="F2" s="28"/>
      <c r="G2" s="28"/>
      <c r="H2" s="28"/>
      <c r="I2" s="28"/>
      <c r="J2" s="28"/>
      <c r="K2" s="28"/>
      <c r="L2" s="28"/>
      <c r="M2" s="28"/>
      <c r="N2" s="17"/>
      <c r="O2" s="17"/>
      <c r="P2" s="17"/>
    </row>
    <row r="3" spans="1:16" s="2" customFormat="1" ht="45" customHeight="1">
      <c r="A3" s="17"/>
      <c r="B3" s="17"/>
      <c r="C3" s="29" t="s">
        <v>211</v>
      </c>
      <c r="D3" s="124"/>
      <c r="E3" s="124"/>
      <c r="F3" s="124"/>
      <c r="G3" s="85" t="s">
        <v>327</v>
      </c>
      <c r="H3" s="85"/>
      <c r="I3" s="85"/>
      <c r="J3" s="85"/>
      <c r="K3" s="85"/>
      <c r="L3" s="30"/>
      <c r="M3" s="30"/>
      <c r="N3" s="30"/>
      <c r="O3" s="30"/>
      <c r="P3" s="17"/>
    </row>
    <row r="4" spans="1:16" s="2" customFormat="1" ht="17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2.75" customHeight="1">
      <c r="A5" s="594" t="s">
        <v>213</v>
      </c>
      <c r="B5" s="594" t="s">
        <v>214</v>
      </c>
      <c r="C5" s="594" t="s">
        <v>215</v>
      </c>
      <c r="D5" s="594" t="s">
        <v>84</v>
      </c>
      <c r="E5" s="594" t="s">
        <v>85</v>
      </c>
      <c r="F5" s="663" t="s">
        <v>216</v>
      </c>
      <c r="G5" s="664"/>
      <c r="H5" s="664"/>
      <c r="I5" s="664"/>
      <c r="J5" s="664"/>
      <c r="K5" s="664"/>
      <c r="L5" s="664"/>
      <c r="M5" s="664"/>
      <c r="N5" s="664"/>
      <c r="O5" s="664"/>
      <c r="P5" s="657"/>
    </row>
    <row r="6" spans="1:16" ht="53.25" customHeight="1">
      <c r="A6" s="593"/>
      <c r="B6" s="593"/>
      <c r="C6" s="593"/>
      <c r="D6" s="593"/>
      <c r="E6" s="593"/>
      <c r="F6" s="31" t="s">
        <v>86</v>
      </c>
      <c r="G6" s="31" t="s">
        <v>87</v>
      </c>
      <c r="H6" s="31" t="s">
        <v>88</v>
      </c>
      <c r="I6" s="31" t="s">
        <v>89</v>
      </c>
      <c r="J6" s="31" t="s">
        <v>90</v>
      </c>
      <c r="K6" s="31" t="s">
        <v>91</v>
      </c>
      <c r="L6" s="31" t="s">
        <v>92</v>
      </c>
      <c r="M6" s="31" t="s">
        <v>93</v>
      </c>
      <c r="N6" s="31" t="s">
        <v>94</v>
      </c>
      <c r="O6" s="31" t="s">
        <v>95</v>
      </c>
      <c r="P6" s="31" t="s">
        <v>96</v>
      </c>
    </row>
    <row r="7" spans="1:16" ht="13.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</row>
    <row r="8" spans="1:16" ht="12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</sheetData>
  <sheetProtection/>
  <mergeCells count="6">
    <mergeCell ref="F5:P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zoomScale="98" zoomScaleNormal="98" zoomScalePageLayoutView="0" workbookViewId="0" topLeftCell="A16">
      <selection activeCell="H46" sqref="H46"/>
    </sheetView>
  </sheetViews>
  <sheetFormatPr defaultColWidth="9.140625" defaultRowHeight="12.75"/>
  <cols>
    <col min="1" max="1" width="29.7109375" style="150" customWidth="1"/>
    <col min="2" max="3" width="9.140625" style="150" customWidth="1"/>
    <col min="4" max="4" width="10.8515625" style="150" customWidth="1"/>
    <col min="5" max="5" width="11.7109375" style="150" customWidth="1"/>
    <col min="6" max="6" width="10.140625" style="320" bestFit="1" customWidth="1"/>
    <col min="7" max="8" width="9.8515625" style="320" bestFit="1" customWidth="1"/>
    <col min="9" max="9" width="9.140625" style="320" customWidth="1"/>
    <col min="10" max="10" width="9.7109375" style="320" bestFit="1" customWidth="1"/>
    <col min="11" max="16384" width="9.140625" style="320" customWidth="1"/>
  </cols>
  <sheetData>
    <row r="1" spans="6:9" ht="12.75">
      <c r="F1" s="150"/>
      <c r="G1" s="150"/>
      <c r="H1" s="150"/>
      <c r="I1" s="150"/>
    </row>
    <row r="3" spans="1:7" ht="16.5">
      <c r="A3" s="155"/>
      <c r="B3" s="273" t="s">
        <v>607</v>
      </c>
      <c r="C3" s="267"/>
      <c r="D3" s="267"/>
      <c r="E3" s="151"/>
      <c r="F3" s="151"/>
      <c r="G3" s="151"/>
    </row>
    <row r="4" spans="1:7" ht="16.5">
      <c r="A4" s="155"/>
      <c r="B4" s="273"/>
      <c r="C4" s="267"/>
      <c r="D4" s="267"/>
      <c r="E4" s="151"/>
      <c r="F4" s="151"/>
      <c r="G4" s="151"/>
    </row>
    <row r="5" spans="1:7" ht="17.25">
      <c r="A5" s="228" t="s">
        <v>153</v>
      </c>
      <c r="B5" s="263" t="s">
        <v>464</v>
      </c>
      <c r="C5" s="321"/>
      <c r="D5" s="322"/>
      <c r="E5" s="322"/>
      <c r="F5" s="151"/>
      <c r="G5" s="151"/>
    </row>
    <row r="6" spans="1:7" ht="13.5">
      <c r="A6" s="263" t="s">
        <v>213</v>
      </c>
      <c r="B6" s="263" t="s">
        <v>150</v>
      </c>
      <c r="C6" s="263"/>
      <c r="D6" s="263"/>
      <c r="E6" s="263"/>
      <c r="F6" s="151"/>
      <c r="G6" s="151"/>
    </row>
    <row r="7" spans="1:7" ht="13.5">
      <c r="A7" s="323" t="s">
        <v>214</v>
      </c>
      <c r="B7" s="323" t="s">
        <v>160</v>
      </c>
      <c r="C7" s="323"/>
      <c r="D7" s="324"/>
      <c r="E7" s="325"/>
      <c r="F7" s="151"/>
      <c r="G7" s="151"/>
    </row>
    <row r="8" spans="1:7" ht="13.5">
      <c r="A8" s="323" t="s">
        <v>215</v>
      </c>
      <c r="B8" s="323" t="s">
        <v>168</v>
      </c>
      <c r="C8" s="323"/>
      <c r="D8" s="324"/>
      <c r="E8" s="325"/>
      <c r="F8" s="151"/>
      <c r="G8" s="151"/>
    </row>
    <row r="9" spans="1:7" ht="13.5">
      <c r="A9" s="323" t="s">
        <v>328</v>
      </c>
      <c r="B9" s="323" t="s">
        <v>463</v>
      </c>
      <c r="C9" s="323"/>
      <c r="D9" s="324"/>
      <c r="E9" s="325"/>
      <c r="F9" s="151"/>
      <c r="G9" s="151"/>
    </row>
    <row r="10" spans="1:7" ht="13.5">
      <c r="A10" s="263" t="s">
        <v>329</v>
      </c>
      <c r="B10" s="263" t="s">
        <v>465</v>
      </c>
      <c r="C10" s="263"/>
      <c r="D10" s="326"/>
      <c r="E10" s="268"/>
      <c r="F10" s="151"/>
      <c r="G10" s="151"/>
    </row>
    <row r="11" spans="1:7" ht="14.25">
      <c r="A11" s="153"/>
      <c r="B11" s="155"/>
      <c r="C11" s="155"/>
      <c r="D11" s="256"/>
      <c r="E11" s="154"/>
      <c r="F11" s="151"/>
      <c r="G11" s="151"/>
    </row>
    <row r="12" spans="1:7" ht="13.5">
      <c r="A12" s="151"/>
      <c r="B12" s="151"/>
      <c r="C12" s="162" t="s">
        <v>154</v>
      </c>
      <c r="D12" s="327"/>
      <c r="E12" s="328"/>
      <c r="F12" s="151"/>
      <c r="G12" s="151"/>
    </row>
    <row r="13" spans="1:8" ht="51" customHeight="1">
      <c r="A13" s="329"/>
      <c r="B13" s="330"/>
      <c r="C13" s="574" t="s">
        <v>235</v>
      </c>
      <c r="D13" s="572"/>
      <c r="E13" s="573"/>
      <c r="F13" s="564" t="s">
        <v>293</v>
      </c>
      <c r="G13" s="569"/>
      <c r="H13" s="570"/>
    </row>
    <row r="14" spans="1:8" s="459" customFormat="1" ht="54">
      <c r="A14" s="448"/>
      <c r="B14" s="447" t="s">
        <v>161</v>
      </c>
      <c r="C14" s="458" t="s">
        <v>608</v>
      </c>
      <c r="D14" s="458" t="s">
        <v>609</v>
      </c>
      <c r="E14" s="448" t="s">
        <v>610</v>
      </c>
      <c r="F14" s="458" t="s">
        <v>608</v>
      </c>
      <c r="G14" s="458" t="s">
        <v>609</v>
      </c>
      <c r="H14" s="448" t="s">
        <v>610</v>
      </c>
    </row>
    <row r="15" spans="1:8" s="459" customFormat="1" ht="13.5">
      <c r="A15" s="464" t="s">
        <v>155</v>
      </c>
      <c r="B15" s="449" t="s">
        <v>167</v>
      </c>
      <c r="C15" s="449" t="s">
        <v>162</v>
      </c>
      <c r="D15" s="449" t="s">
        <v>163</v>
      </c>
      <c r="E15" s="447" t="s">
        <v>164</v>
      </c>
      <c r="F15" s="449" t="s">
        <v>294</v>
      </c>
      <c r="G15" s="449" t="s">
        <v>295</v>
      </c>
      <c r="H15" s="447" t="s">
        <v>296</v>
      </c>
    </row>
    <row r="16" spans="1:8" ht="40.5">
      <c r="A16" s="284" t="s">
        <v>156</v>
      </c>
      <c r="B16" s="284" t="s">
        <v>157</v>
      </c>
      <c r="C16" s="461">
        <v>1</v>
      </c>
      <c r="D16" s="461">
        <v>1</v>
      </c>
      <c r="E16" s="461">
        <v>1</v>
      </c>
      <c r="F16" s="461">
        <v>1</v>
      </c>
      <c r="G16" s="461">
        <v>1</v>
      </c>
      <c r="H16" s="461">
        <v>1</v>
      </c>
    </row>
    <row r="17" spans="1:8" ht="27">
      <c r="A17" s="284" t="s">
        <v>252</v>
      </c>
      <c r="B17" s="284" t="s">
        <v>259</v>
      </c>
      <c r="C17" s="463">
        <v>29</v>
      </c>
      <c r="D17" s="463">
        <v>26</v>
      </c>
      <c r="E17" s="461">
        <v>26</v>
      </c>
      <c r="F17" s="463">
        <v>29</v>
      </c>
      <c r="G17" s="461">
        <v>26</v>
      </c>
      <c r="H17" s="461">
        <v>26</v>
      </c>
    </row>
    <row r="18" spans="1:11" ht="40.5">
      <c r="A18" s="284" t="s">
        <v>253</v>
      </c>
      <c r="B18" s="285" t="s">
        <v>227</v>
      </c>
      <c r="C18" s="461">
        <v>85340.1</v>
      </c>
      <c r="D18" s="461">
        <v>80706.1</v>
      </c>
      <c r="E18" s="461">
        <f>E35*16.2%</f>
        <v>80277.3342</v>
      </c>
      <c r="F18" s="461">
        <v>71324.8</v>
      </c>
      <c r="G18" s="461">
        <f>G35*16.2%</f>
        <v>71742.1698</v>
      </c>
      <c r="H18" s="461">
        <f>H35*16.2%</f>
        <v>90245.907</v>
      </c>
      <c r="J18" s="335"/>
      <c r="K18" s="331" t="s">
        <v>351</v>
      </c>
    </row>
    <row r="19" spans="1:8" ht="40.5">
      <c r="A19" s="284" t="s">
        <v>256</v>
      </c>
      <c r="B19" s="284" t="s">
        <v>159</v>
      </c>
      <c r="C19" s="462">
        <f aca="true" t="shared" si="0" ref="C19:H19">C18/C17*1000/12</f>
        <v>245230.17241379313</v>
      </c>
      <c r="D19" s="462">
        <f t="shared" si="0"/>
        <v>258673.39743589747</v>
      </c>
      <c r="E19" s="462">
        <f t="shared" si="0"/>
        <v>257299.14807692307</v>
      </c>
      <c r="F19" s="462">
        <f t="shared" si="0"/>
        <v>204956.32183908045</v>
      </c>
      <c r="G19" s="462">
        <f t="shared" si="0"/>
        <v>229942.85192307693</v>
      </c>
      <c r="H19" s="462">
        <f t="shared" si="0"/>
        <v>289249.70192307694</v>
      </c>
    </row>
    <row r="20" spans="1:8" ht="27">
      <c r="A20" s="284" t="s">
        <v>165</v>
      </c>
      <c r="B20" s="284" t="s">
        <v>259</v>
      </c>
      <c r="C20" s="539">
        <v>263</v>
      </c>
      <c r="D20" s="463">
        <v>260</v>
      </c>
      <c r="E20" s="461">
        <v>275</v>
      </c>
      <c r="F20" s="539">
        <v>263</v>
      </c>
      <c r="G20" s="463">
        <v>260</v>
      </c>
      <c r="H20" s="461">
        <v>275</v>
      </c>
    </row>
    <row r="21" spans="1:10" ht="27">
      <c r="A21" s="284" t="s">
        <v>166</v>
      </c>
      <c r="B21" s="284" t="s">
        <v>223</v>
      </c>
      <c r="C21" s="463">
        <v>402146.9</v>
      </c>
      <c r="D21" s="463">
        <v>380340.8</v>
      </c>
      <c r="E21" s="463">
        <f>E35*76.4%</f>
        <v>378591.8724</v>
      </c>
      <c r="F21" s="463">
        <v>336099.9</v>
      </c>
      <c r="G21" s="463">
        <f>G35*76.4%</f>
        <v>338339.6156</v>
      </c>
      <c r="H21" s="463">
        <f>H35*76.4%</f>
        <v>425604.154</v>
      </c>
      <c r="J21" s="335"/>
    </row>
    <row r="22" spans="1:8" ht="27">
      <c r="A22" s="284" t="s">
        <v>257</v>
      </c>
      <c r="B22" s="284" t="s">
        <v>159</v>
      </c>
      <c r="C22" s="462">
        <f aca="true" t="shared" si="1" ref="C22:H22">C21/C20*1000/12</f>
        <v>127422.9721166033</v>
      </c>
      <c r="D22" s="462">
        <f t="shared" si="1"/>
        <v>121904.10256410256</v>
      </c>
      <c r="E22" s="462">
        <f t="shared" si="1"/>
        <v>114724.80981818183</v>
      </c>
      <c r="F22" s="462">
        <f t="shared" si="1"/>
        <v>106495.53231939163</v>
      </c>
      <c r="G22" s="462">
        <f t="shared" si="1"/>
        <v>108442.18448717949</v>
      </c>
      <c r="H22" s="462">
        <f t="shared" si="1"/>
        <v>128970.95575757576</v>
      </c>
    </row>
    <row r="23" spans="1:8" ht="27">
      <c r="A23" s="284" t="s">
        <v>254</v>
      </c>
      <c r="B23" s="284" t="s">
        <v>259</v>
      </c>
      <c r="C23" s="463">
        <v>25.5</v>
      </c>
      <c r="D23" s="463">
        <v>25</v>
      </c>
      <c r="E23" s="461">
        <v>25</v>
      </c>
      <c r="F23" s="461">
        <v>25.5</v>
      </c>
      <c r="G23" s="463">
        <v>25</v>
      </c>
      <c r="H23" s="461">
        <v>25</v>
      </c>
    </row>
    <row r="24" spans="1:10" ht="40.5">
      <c r="A24" s="284" t="s">
        <v>255</v>
      </c>
      <c r="B24" s="285" t="s">
        <v>227</v>
      </c>
      <c r="C24" s="463">
        <v>38800.3</v>
      </c>
      <c r="D24" s="463">
        <v>36693.4</v>
      </c>
      <c r="E24" s="463">
        <f>E35*7.4%</f>
        <v>36669.8934</v>
      </c>
      <c r="F24" s="463">
        <v>32428.2</v>
      </c>
      <c r="G24" s="463">
        <f>G35*7.4%</f>
        <v>32771.11460000001</v>
      </c>
      <c r="H24" s="463">
        <f>H35*7.4%</f>
        <v>41223.439000000006</v>
      </c>
      <c r="J24" s="335"/>
    </row>
    <row r="25" spans="1:8" ht="40.5">
      <c r="A25" s="284" t="s">
        <v>258</v>
      </c>
      <c r="B25" s="284" t="s">
        <v>159</v>
      </c>
      <c r="C25" s="462">
        <f aca="true" t="shared" si="2" ref="C25:H25">C24/C23*1000/12</f>
        <v>126798.3660130719</v>
      </c>
      <c r="D25" s="462">
        <f t="shared" si="2"/>
        <v>122311.33333333333</v>
      </c>
      <c r="E25" s="462">
        <f t="shared" si="2"/>
        <v>122232.978</v>
      </c>
      <c r="F25" s="462">
        <f t="shared" si="2"/>
        <v>105974.50980392157</v>
      </c>
      <c r="G25" s="462">
        <f t="shared" si="2"/>
        <v>109237.04866666671</v>
      </c>
      <c r="H25" s="462">
        <f t="shared" si="2"/>
        <v>137411.46333333335</v>
      </c>
    </row>
    <row r="26" spans="1:8" ht="27">
      <c r="A26" s="284" t="s">
        <v>158</v>
      </c>
      <c r="B26" s="284" t="s">
        <v>259</v>
      </c>
      <c r="C26" s="463">
        <f aca="true" t="shared" si="3" ref="C26:H26">C17+C20+C23</f>
        <v>317.5</v>
      </c>
      <c r="D26" s="463">
        <f t="shared" si="3"/>
        <v>311</v>
      </c>
      <c r="E26" s="463">
        <f t="shared" si="3"/>
        <v>326</v>
      </c>
      <c r="F26" s="463">
        <f t="shared" si="3"/>
        <v>317.5</v>
      </c>
      <c r="G26" s="463">
        <f t="shared" si="3"/>
        <v>311</v>
      </c>
      <c r="H26" s="463">
        <f t="shared" si="3"/>
        <v>326</v>
      </c>
    </row>
    <row r="27" spans="1:7" ht="13.5">
      <c r="A27" s="254"/>
      <c r="B27" s="227"/>
      <c r="C27" s="159"/>
      <c r="D27" s="159"/>
      <c r="E27" s="159"/>
      <c r="F27" s="239"/>
      <c r="G27" s="155"/>
    </row>
    <row r="28" spans="1:7" ht="13.5">
      <c r="A28" s="155"/>
      <c r="B28" s="155"/>
      <c r="C28" s="155"/>
      <c r="D28" s="155"/>
      <c r="E28" s="155"/>
      <c r="F28" s="151"/>
      <c r="G28" s="155"/>
    </row>
    <row r="29" spans="1:7" ht="13.5">
      <c r="A29" s="332"/>
      <c r="B29" s="155" t="s">
        <v>147</v>
      </c>
      <c r="C29" s="227"/>
      <c r="D29" s="263"/>
      <c r="E29" s="263"/>
      <c r="F29" s="263"/>
      <c r="G29" s="155"/>
    </row>
    <row r="30" spans="1:6" ht="13.5">
      <c r="A30" s="155"/>
      <c r="B30" s="227" t="s">
        <v>175</v>
      </c>
      <c r="C30" s="227" t="s">
        <v>176</v>
      </c>
      <c r="D30" s="162" t="s">
        <v>148</v>
      </c>
      <c r="E30" s="155"/>
      <c r="F30" s="155"/>
    </row>
    <row r="31" spans="1:7" ht="13.5">
      <c r="A31" s="333"/>
      <c r="B31" s="332"/>
      <c r="C31" s="159"/>
      <c r="D31" s="159"/>
      <c r="E31" s="155"/>
      <c r="F31" s="151"/>
      <c r="G31" s="151"/>
    </row>
    <row r="32" spans="1:7" ht="13.5">
      <c r="A32" s="332"/>
      <c r="B32" s="332"/>
      <c r="C32" s="159"/>
      <c r="D32" s="159"/>
      <c r="E32" s="155"/>
      <c r="F32" s="151"/>
      <c r="G32" s="151"/>
    </row>
    <row r="33" spans="1:5" ht="12.75">
      <c r="A33" s="165"/>
      <c r="B33" s="165"/>
      <c r="C33" s="168"/>
      <c r="D33" s="334"/>
      <c r="E33" s="175"/>
    </row>
    <row r="34" spans="1:8" ht="12.75">
      <c r="A34" s="294"/>
      <c r="B34" s="165"/>
      <c r="C34" s="168">
        <f aca="true" t="shared" si="4" ref="C34:H34">C18+C21+C24</f>
        <v>526287.3</v>
      </c>
      <c r="D34" s="168">
        <f t="shared" si="4"/>
        <v>497740.30000000005</v>
      </c>
      <c r="E34" s="168">
        <f t="shared" si="4"/>
        <v>495539.1</v>
      </c>
      <c r="F34" s="168">
        <f t="shared" si="4"/>
        <v>439852.9</v>
      </c>
      <c r="G34" s="168">
        <f t="shared" si="4"/>
        <v>442852.9000000001</v>
      </c>
      <c r="H34" s="168">
        <f t="shared" si="4"/>
        <v>557073.5</v>
      </c>
    </row>
    <row r="35" spans="1:8" ht="12.75">
      <c r="A35" s="165"/>
      <c r="B35" s="165"/>
      <c r="C35" s="457">
        <v>526287.3</v>
      </c>
      <c r="D35" s="457">
        <v>497740.3</v>
      </c>
      <c r="E35" s="175">
        <v>495539.1</v>
      </c>
      <c r="F35" s="460">
        <v>439852.9</v>
      </c>
      <c r="G35" s="460">
        <v>442852.9</v>
      </c>
      <c r="H35" s="460">
        <v>557073.5</v>
      </c>
    </row>
    <row r="36" spans="1:8" ht="23.25" customHeight="1">
      <c r="A36" s="164"/>
      <c r="B36" s="165"/>
      <c r="C36" s="167">
        <f aca="true" t="shared" si="5" ref="C36:H36">C34-C35</f>
        <v>0</v>
      </c>
      <c r="D36" s="167">
        <f>D34-D35</f>
        <v>0</v>
      </c>
      <c r="E36" s="167">
        <f t="shared" si="5"/>
        <v>0</v>
      </c>
      <c r="F36" s="167">
        <f t="shared" si="5"/>
        <v>0</v>
      </c>
      <c r="G36" s="167">
        <f t="shared" si="5"/>
        <v>0</v>
      </c>
      <c r="H36" s="167">
        <f t="shared" si="5"/>
        <v>0</v>
      </c>
    </row>
    <row r="37" spans="1:8" ht="12.75">
      <c r="A37" s="165"/>
      <c r="B37" s="165"/>
      <c r="C37" s="167"/>
      <c r="D37" s="167"/>
      <c r="E37" s="175"/>
      <c r="F37" s="335"/>
      <c r="G37" s="335"/>
      <c r="H37" s="335"/>
    </row>
    <row r="38" spans="1:8" ht="12.75">
      <c r="A38" s="165"/>
      <c r="B38" s="165"/>
      <c r="C38" s="168"/>
      <c r="D38" s="334"/>
      <c r="E38" s="175"/>
      <c r="F38" s="335"/>
      <c r="G38" s="335"/>
      <c r="H38" s="335"/>
    </row>
    <row r="39" spans="1:5" ht="12.75">
      <c r="A39" s="165"/>
      <c r="B39" s="165"/>
      <c r="C39" s="168"/>
      <c r="D39" s="334"/>
      <c r="E39" s="175"/>
    </row>
    <row r="40" spans="1:5" ht="12.75">
      <c r="A40" s="294"/>
      <c r="B40" s="165"/>
      <c r="C40" s="168"/>
      <c r="D40" s="334"/>
      <c r="E40" s="175"/>
    </row>
    <row r="41" spans="1:5" ht="12.75">
      <c r="A41" s="294"/>
      <c r="B41" s="165"/>
      <c r="C41" s="168"/>
      <c r="D41" s="334"/>
      <c r="E41" s="175"/>
    </row>
    <row r="42" spans="1:5" ht="12.75">
      <c r="A42" s="336"/>
      <c r="B42" s="165"/>
      <c r="C42" s="168"/>
      <c r="D42" s="168"/>
      <c r="E42" s="175"/>
    </row>
    <row r="43" spans="1:5" ht="12.75">
      <c r="A43" s="337"/>
      <c r="B43" s="165"/>
      <c r="C43" s="168"/>
      <c r="D43" s="334"/>
      <c r="E43" s="175"/>
    </row>
    <row r="44" spans="1:5" ht="12.75">
      <c r="A44" s="337"/>
      <c r="B44" s="165"/>
      <c r="C44" s="168"/>
      <c r="D44" s="334"/>
      <c r="E44" s="175"/>
    </row>
    <row r="45" spans="1:5" ht="12.75">
      <c r="A45" s="337"/>
      <c r="B45" s="294"/>
      <c r="C45" s="168"/>
      <c r="D45" s="334"/>
      <c r="E45" s="175"/>
    </row>
    <row r="46" spans="1:5" ht="12.75">
      <c r="A46" s="337"/>
      <c r="B46" s="294"/>
      <c r="C46" s="168"/>
      <c r="D46" s="334"/>
      <c r="E46" s="175"/>
    </row>
    <row r="47" spans="1:5" ht="12.75">
      <c r="A47" s="294"/>
      <c r="B47" s="294"/>
      <c r="C47" s="168"/>
      <c r="D47" s="168"/>
      <c r="E47" s="175"/>
    </row>
    <row r="48" spans="1:5" ht="12.75">
      <c r="A48" s="164"/>
      <c r="B48" s="165"/>
      <c r="C48" s="167"/>
      <c r="D48" s="167"/>
      <c r="E48" s="175"/>
    </row>
    <row r="49" spans="1:5" ht="12.75">
      <c r="A49" s="164"/>
      <c r="B49" s="294"/>
      <c r="C49" s="168"/>
      <c r="D49" s="334"/>
      <c r="E49" s="175"/>
    </row>
    <row r="50" spans="1:5" ht="12.75">
      <c r="A50" s="337"/>
      <c r="B50" s="165"/>
      <c r="C50" s="167"/>
      <c r="D50" s="167"/>
      <c r="E50" s="175"/>
    </row>
    <row r="51" spans="1:5" ht="12.75">
      <c r="A51" s="337"/>
      <c r="B51" s="165"/>
      <c r="C51" s="338"/>
      <c r="D51" s="334"/>
      <c r="E51" s="175"/>
    </row>
    <row r="52" spans="1:5" ht="12.75">
      <c r="A52" s="337"/>
      <c r="B52" s="165"/>
      <c r="C52" s="338"/>
      <c r="D52" s="168"/>
      <c r="E52" s="175"/>
    </row>
    <row r="53" spans="1:5" ht="12.75">
      <c r="A53" s="336"/>
      <c r="B53" s="165"/>
      <c r="C53" s="338"/>
      <c r="D53" s="334"/>
      <c r="E53" s="175"/>
    </row>
    <row r="54" spans="1:5" ht="12.75">
      <c r="A54" s="337"/>
      <c r="B54" s="165"/>
      <c r="C54" s="338"/>
      <c r="D54" s="334"/>
      <c r="E54" s="175"/>
    </row>
    <row r="55" spans="1:5" ht="12.75">
      <c r="A55" s="294"/>
      <c r="B55" s="165"/>
      <c r="C55" s="168"/>
      <c r="D55" s="168"/>
      <c r="E55" s="175"/>
    </row>
    <row r="56" spans="1:5" ht="12.75">
      <c r="A56" s="294"/>
      <c r="B56" s="165"/>
      <c r="C56" s="168"/>
      <c r="D56" s="168"/>
      <c r="E56" s="175"/>
    </row>
    <row r="57" spans="1:5" ht="12.75">
      <c r="A57" s="165"/>
      <c r="B57" s="294"/>
      <c r="C57" s="167"/>
      <c r="D57" s="334"/>
      <c r="E57" s="175"/>
    </row>
    <row r="58" spans="1:5" ht="12.75">
      <c r="A58" s="165"/>
      <c r="B58" s="165"/>
      <c r="C58" s="168"/>
      <c r="D58" s="334"/>
      <c r="E58" s="175"/>
    </row>
    <row r="59" spans="1:5" ht="12.75">
      <c r="A59" s="294"/>
      <c r="B59" s="294"/>
      <c r="C59" s="168"/>
      <c r="D59" s="334"/>
      <c r="E59" s="175"/>
    </row>
    <row r="60" spans="1:5" ht="12.75">
      <c r="A60" s="164"/>
      <c r="B60" s="294"/>
      <c r="C60" s="168"/>
      <c r="D60" s="334"/>
      <c r="E60" s="175"/>
    </row>
    <row r="61" spans="1:5" ht="12.75">
      <c r="A61" s="164"/>
      <c r="B61" s="165"/>
      <c r="C61" s="168"/>
      <c r="D61" s="334"/>
      <c r="E61" s="175"/>
    </row>
    <row r="62" spans="1:5" ht="12.75">
      <c r="A62" s="164"/>
      <c r="B62" s="294"/>
      <c r="C62" s="168"/>
      <c r="D62" s="334"/>
      <c r="E62" s="175"/>
    </row>
    <row r="63" spans="1:5" ht="12.75">
      <c r="A63" s="164"/>
      <c r="B63" s="294"/>
      <c r="C63" s="168"/>
      <c r="D63" s="168"/>
      <c r="E63" s="175"/>
    </row>
    <row r="64" spans="1:5" ht="12.75">
      <c r="A64" s="164"/>
      <c r="B64" s="165"/>
      <c r="C64" s="168"/>
      <c r="D64" s="334"/>
      <c r="E64" s="175"/>
    </row>
    <row r="65" spans="1:5" ht="12.75">
      <c r="A65" s="294"/>
      <c r="B65" s="294"/>
      <c r="C65" s="168"/>
      <c r="D65" s="334"/>
      <c r="E65" s="175"/>
    </row>
    <row r="66" spans="1:5" ht="12.75">
      <c r="A66" s="164"/>
      <c r="B66" s="165"/>
      <c r="C66" s="168"/>
      <c r="D66" s="334"/>
      <c r="E66" s="175"/>
    </row>
    <row r="67" spans="1:5" ht="12.75">
      <c r="A67" s="294"/>
      <c r="B67" s="165"/>
      <c r="C67" s="339"/>
      <c r="D67" s="334"/>
      <c r="E67" s="175"/>
    </row>
    <row r="68" spans="1:5" ht="12.75">
      <c r="A68" s="294"/>
      <c r="B68" s="294"/>
      <c r="C68" s="339"/>
      <c r="D68" s="334"/>
      <c r="E68" s="175"/>
    </row>
    <row r="69" spans="1:5" ht="12.75">
      <c r="A69" s="165"/>
      <c r="B69" s="165"/>
      <c r="C69" s="168"/>
      <c r="D69" s="334"/>
      <c r="E69" s="175"/>
    </row>
    <row r="70" spans="1:5" ht="12.75">
      <c r="A70" s="294"/>
      <c r="B70" s="294"/>
      <c r="C70" s="168"/>
      <c r="D70" s="168"/>
      <c r="E70" s="175"/>
    </row>
    <row r="71" spans="1:5" ht="12.75">
      <c r="A71" s="165"/>
      <c r="B71" s="165"/>
      <c r="C71" s="168"/>
      <c r="D71" s="334"/>
      <c r="E71" s="175"/>
    </row>
    <row r="72" spans="1:5" ht="12.75">
      <c r="A72" s="165"/>
      <c r="B72" s="165"/>
      <c r="C72" s="167"/>
      <c r="D72" s="167"/>
      <c r="E72" s="175"/>
    </row>
    <row r="73" spans="1:5" ht="12.75">
      <c r="A73" s="294"/>
      <c r="B73" s="165"/>
      <c r="C73" s="167"/>
      <c r="D73" s="334"/>
      <c r="E73" s="175"/>
    </row>
    <row r="74" spans="1:5" ht="12.75">
      <c r="A74" s="294"/>
      <c r="B74" s="165"/>
      <c r="C74" s="167"/>
      <c r="D74" s="340"/>
      <c r="E74" s="175"/>
    </row>
    <row r="75" spans="1:5" ht="12.75">
      <c r="A75" s="294"/>
      <c r="B75" s="165"/>
      <c r="C75" s="167"/>
      <c r="D75" s="167"/>
      <c r="E75" s="175"/>
    </row>
    <row r="76" spans="1:5" ht="12.75">
      <c r="A76" s="294"/>
      <c r="B76" s="165"/>
      <c r="C76" s="167"/>
      <c r="D76" s="175"/>
      <c r="E76" s="175"/>
    </row>
    <row r="77" spans="1:5" ht="12.75">
      <c r="A77" s="294"/>
      <c r="B77" s="165"/>
      <c r="C77" s="167"/>
      <c r="D77" s="175"/>
      <c r="E77" s="175"/>
    </row>
    <row r="78" spans="1:5" ht="12.75">
      <c r="A78" s="294"/>
      <c r="B78" s="165"/>
      <c r="C78" s="167"/>
      <c r="D78" s="175"/>
      <c r="E78" s="175"/>
    </row>
    <row r="79" spans="1:5" ht="12.75">
      <c r="A79" s="294"/>
      <c r="B79" s="165"/>
      <c r="C79" s="167"/>
      <c r="D79" s="167"/>
      <c r="E79" s="175"/>
    </row>
    <row r="80" spans="1:5" ht="12.75">
      <c r="A80" s="294"/>
      <c r="B80" s="165"/>
      <c r="C80" s="167"/>
      <c r="D80" s="167"/>
      <c r="E80" s="175"/>
    </row>
    <row r="81" spans="1:5" ht="14.25">
      <c r="A81" s="294"/>
      <c r="B81" s="165"/>
      <c r="C81" s="167"/>
      <c r="D81" s="341"/>
      <c r="E81" s="175"/>
    </row>
    <row r="82" spans="1:5" ht="12.75">
      <c r="A82" s="294"/>
      <c r="B82" s="165"/>
      <c r="C82" s="167"/>
      <c r="D82" s="167"/>
      <c r="E82" s="175"/>
    </row>
    <row r="83" spans="1:5" ht="12.75">
      <c r="A83" s="164"/>
      <c r="B83" s="165"/>
      <c r="C83" s="342"/>
      <c r="D83" s="342"/>
      <c r="E83" s="175"/>
    </row>
    <row r="84" spans="1:5" ht="14.25">
      <c r="A84" s="164"/>
      <c r="B84" s="165"/>
      <c r="C84" s="175"/>
      <c r="D84" s="343"/>
      <c r="E84" s="175"/>
    </row>
    <row r="85" spans="1:5" ht="14.25">
      <c r="A85" s="164"/>
      <c r="B85" s="165"/>
      <c r="C85" s="175"/>
      <c r="D85" s="343"/>
      <c r="E85" s="175"/>
    </row>
    <row r="86" spans="1:5" ht="12.75">
      <c r="A86" s="164"/>
      <c r="B86" s="165"/>
      <c r="C86" s="175"/>
      <c r="D86" s="340"/>
      <c r="E86" s="175"/>
    </row>
    <row r="87" spans="1:5" ht="12.75">
      <c r="A87" s="164"/>
      <c r="B87" s="165"/>
      <c r="C87" s="175"/>
      <c r="D87" s="340"/>
      <c r="E87" s="175"/>
    </row>
    <row r="88" spans="2:5" ht="12.75" hidden="1">
      <c r="B88" s="344" t="s">
        <v>180</v>
      </c>
      <c r="C88" s="345"/>
      <c r="D88" s="340"/>
      <c r="E88" s="340"/>
    </row>
    <row r="89" ht="12.75" hidden="1"/>
    <row r="90" spans="1:5" ht="25.5" hidden="1">
      <c r="A90" s="346" t="s">
        <v>172</v>
      </c>
      <c r="B90" s="347" t="s">
        <v>191</v>
      </c>
      <c r="C90" s="347" t="s">
        <v>173</v>
      </c>
      <c r="D90" s="347" t="s">
        <v>178</v>
      </c>
      <c r="E90" s="348"/>
    </row>
    <row r="91" spans="1:5" ht="63.75" hidden="1">
      <c r="A91" s="349" t="s">
        <v>192</v>
      </c>
      <c r="B91" s="350"/>
      <c r="C91" s="351"/>
      <c r="D91" s="352"/>
      <c r="E91" s="290"/>
    </row>
    <row r="92" spans="1:5" ht="25.5" hidden="1">
      <c r="A92" s="349" t="s">
        <v>193</v>
      </c>
      <c r="B92" s="350" t="s">
        <v>194</v>
      </c>
      <c r="C92" s="351"/>
      <c r="D92" s="352"/>
      <c r="E92" s="290"/>
    </row>
    <row r="93" spans="1:5" ht="25.5" hidden="1">
      <c r="A93" s="349" t="s">
        <v>195</v>
      </c>
      <c r="B93" s="350" t="s">
        <v>196</v>
      </c>
      <c r="C93" s="351"/>
      <c r="D93" s="352"/>
      <c r="E93" s="290"/>
    </row>
    <row r="94" spans="1:5" ht="51" hidden="1">
      <c r="A94" s="349" t="s">
        <v>197</v>
      </c>
      <c r="B94" s="350" t="s">
        <v>186</v>
      </c>
      <c r="C94" s="351"/>
      <c r="D94" s="352"/>
      <c r="E94" s="290"/>
    </row>
    <row r="95" spans="1:5" ht="25.5" hidden="1">
      <c r="A95" s="349" t="s">
        <v>198</v>
      </c>
      <c r="B95" s="350" t="s">
        <v>199</v>
      </c>
      <c r="C95" s="351"/>
      <c r="D95" s="352"/>
      <c r="E95" s="290"/>
    </row>
    <row r="96" spans="1:5" ht="14.25" hidden="1">
      <c r="A96" s="349" t="s">
        <v>200</v>
      </c>
      <c r="B96" s="350" t="s">
        <v>184</v>
      </c>
      <c r="C96" s="351"/>
      <c r="D96" s="352"/>
      <c r="E96" s="290"/>
    </row>
    <row r="97" spans="1:5" ht="25.5" hidden="1">
      <c r="A97" s="349" t="s">
        <v>201</v>
      </c>
      <c r="B97" s="350" t="s">
        <v>202</v>
      </c>
      <c r="C97" s="351"/>
      <c r="D97" s="352"/>
      <c r="E97" s="290"/>
    </row>
    <row r="98" spans="1:5" ht="14.25" hidden="1">
      <c r="A98" s="349" t="s">
        <v>185</v>
      </c>
      <c r="B98" s="350" t="s">
        <v>203</v>
      </c>
      <c r="C98" s="351"/>
      <c r="D98" s="352"/>
      <c r="E98" s="290"/>
    </row>
    <row r="99" spans="1:5" ht="14.25" hidden="1">
      <c r="A99" s="353"/>
      <c r="B99" s="354"/>
      <c r="C99" s="341"/>
      <c r="D99" s="343"/>
      <c r="E99" s="343"/>
    </row>
    <row r="100" spans="1:5" ht="12.75" hidden="1">
      <c r="A100" s="355"/>
      <c r="B100" s="355"/>
      <c r="C100" s="355"/>
      <c r="D100" s="340" t="s">
        <v>183</v>
      </c>
      <c r="E100" s="356"/>
    </row>
    <row r="101" spans="1:5" ht="14.25" hidden="1">
      <c r="A101" s="337"/>
      <c r="B101" s="357"/>
      <c r="C101" s="341"/>
      <c r="D101" s="343"/>
      <c r="E101" s="343"/>
    </row>
    <row r="102" spans="1:5" ht="25.5" hidden="1">
      <c r="A102" s="346" t="s">
        <v>172</v>
      </c>
      <c r="B102" s="347" t="s">
        <v>190</v>
      </c>
      <c r="C102" s="347" t="s">
        <v>173</v>
      </c>
      <c r="D102" s="347" t="s">
        <v>178</v>
      </c>
      <c r="E102" s="348"/>
    </row>
    <row r="103" spans="1:5" ht="38.25" hidden="1">
      <c r="A103" s="349" t="s">
        <v>204</v>
      </c>
      <c r="B103" s="350" t="s">
        <v>189</v>
      </c>
      <c r="C103" s="351"/>
      <c r="D103" s="352"/>
      <c r="E103" s="290"/>
    </row>
    <row r="104" spans="1:5" ht="14.25" hidden="1">
      <c r="A104" s="349" t="s">
        <v>205</v>
      </c>
      <c r="B104" s="350" t="s">
        <v>189</v>
      </c>
      <c r="C104" s="351"/>
      <c r="D104" s="352"/>
      <c r="E104" s="290"/>
    </row>
    <row r="105" spans="1:5" ht="14.25" hidden="1">
      <c r="A105" s="349" t="s">
        <v>206</v>
      </c>
      <c r="B105" s="350" t="s">
        <v>189</v>
      </c>
      <c r="C105" s="351"/>
      <c r="D105" s="352"/>
      <c r="E105" s="290"/>
    </row>
    <row r="106" spans="1:5" ht="14.25" hidden="1">
      <c r="A106" s="349" t="s">
        <v>207</v>
      </c>
      <c r="B106" s="350" t="s">
        <v>189</v>
      </c>
      <c r="C106" s="351"/>
      <c r="D106" s="352"/>
      <c r="E106" s="290"/>
    </row>
    <row r="107" spans="1:5" ht="14.25" hidden="1">
      <c r="A107" s="349" t="s">
        <v>187</v>
      </c>
      <c r="B107" s="350" t="s">
        <v>189</v>
      </c>
      <c r="C107" s="351"/>
      <c r="D107" s="352"/>
      <c r="E107" s="290"/>
    </row>
    <row r="108" spans="1:5" ht="14.25" hidden="1">
      <c r="A108" s="337"/>
      <c r="B108" s="358"/>
      <c r="C108" s="341"/>
      <c r="D108" s="343"/>
      <c r="E108" s="343"/>
    </row>
    <row r="109" spans="1:5" ht="14.25" hidden="1">
      <c r="A109" s="337"/>
      <c r="B109" s="359" t="s">
        <v>181</v>
      </c>
      <c r="C109" s="359"/>
      <c r="D109" s="340"/>
      <c r="E109" s="360"/>
    </row>
    <row r="110" spans="1:5" ht="14.25" hidden="1">
      <c r="A110" s="337"/>
      <c r="B110" s="358"/>
      <c r="C110" s="341"/>
      <c r="D110" s="340"/>
      <c r="E110" s="356"/>
    </row>
    <row r="111" spans="1:5" ht="25.5" hidden="1">
      <c r="A111" s="346" t="s">
        <v>172</v>
      </c>
      <c r="B111" s="347" t="s">
        <v>188</v>
      </c>
      <c r="C111" s="347" t="s">
        <v>173</v>
      </c>
      <c r="D111" s="347" t="s">
        <v>178</v>
      </c>
      <c r="E111" s="348"/>
    </row>
    <row r="112" spans="1:5" ht="63.75" hidden="1">
      <c r="A112" s="349" t="s">
        <v>170</v>
      </c>
      <c r="B112" s="350" t="s">
        <v>179</v>
      </c>
      <c r="C112" s="351"/>
      <c r="D112" s="352"/>
      <c r="E112" s="290"/>
    </row>
    <row r="113" spans="1:5" ht="25.5" hidden="1">
      <c r="A113" s="290" t="s">
        <v>208</v>
      </c>
      <c r="B113" s="350" t="s">
        <v>179</v>
      </c>
      <c r="C113" s="351"/>
      <c r="D113" s="352"/>
      <c r="E113" s="290"/>
    </row>
    <row r="114" spans="1:5" ht="25.5" hidden="1">
      <c r="A114" s="349" t="s">
        <v>209</v>
      </c>
      <c r="B114" s="350" t="s">
        <v>179</v>
      </c>
      <c r="C114" s="351"/>
      <c r="D114" s="352"/>
      <c r="E114" s="290"/>
    </row>
    <row r="115" spans="1:5" ht="25.5" hidden="1">
      <c r="A115" s="349" t="s">
        <v>210</v>
      </c>
      <c r="B115" s="350" t="s">
        <v>179</v>
      </c>
      <c r="C115" s="351"/>
      <c r="D115" s="352"/>
      <c r="E115" s="290"/>
    </row>
    <row r="116" spans="1:5" ht="25.5" hidden="1">
      <c r="A116" s="349" t="s">
        <v>185</v>
      </c>
      <c r="B116" s="350" t="s">
        <v>179</v>
      </c>
      <c r="C116" s="361"/>
      <c r="D116" s="362"/>
      <c r="E116" s="290"/>
    </row>
    <row r="117" spans="1:5" ht="63.75" hidden="1">
      <c r="A117" s="363" t="s">
        <v>182</v>
      </c>
      <c r="B117" s="364" t="s">
        <v>179</v>
      </c>
      <c r="C117" s="351"/>
      <c r="D117" s="352"/>
      <c r="E117" s="365"/>
    </row>
    <row r="118" spans="1:5" ht="12.75" hidden="1">
      <c r="A118" s="164"/>
      <c r="B118" s="164"/>
      <c r="C118" s="176"/>
      <c r="D118" s="164"/>
      <c r="E118" s="175"/>
    </row>
    <row r="119" spans="1:5" ht="12.75" hidden="1">
      <c r="A119" s="175" t="s">
        <v>171</v>
      </c>
      <c r="B119" s="175"/>
      <c r="C119" s="175"/>
      <c r="D119" s="175"/>
      <c r="E119" s="175"/>
    </row>
    <row r="120" spans="1:5" ht="12.75" hidden="1">
      <c r="A120" s="175" t="s">
        <v>169</v>
      </c>
      <c r="B120" s="175"/>
      <c r="C120" s="175"/>
      <c r="D120" s="175"/>
      <c r="E120" s="175"/>
    </row>
    <row r="121" spans="1:5" ht="12.75" hidden="1">
      <c r="A121" s="175"/>
      <c r="B121" s="175"/>
      <c r="C121" s="175"/>
      <c r="D121" s="175"/>
      <c r="E121" s="175"/>
    </row>
    <row r="122" spans="1:5" ht="12.75" hidden="1">
      <c r="A122" s="175"/>
      <c r="B122" s="175"/>
      <c r="C122" s="175"/>
      <c r="D122" s="175"/>
      <c r="E122" s="175"/>
    </row>
    <row r="123" spans="1:9" ht="13.5" hidden="1" thickBot="1">
      <c r="A123" s="165"/>
      <c r="B123" s="175" t="s">
        <v>174</v>
      </c>
      <c r="C123" s="164"/>
      <c r="D123" s="164"/>
      <c r="E123" s="175"/>
      <c r="F123" s="175"/>
      <c r="G123" s="366"/>
      <c r="H123" s="366"/>
      <c r="I123" s="366"/>
    </row>
    <row r="124" spans="1:9" ht="12.75" hidden="1">
      <c r="A124" s="175"/>
      <c r="B124" s="164" t="s">
        <v>175</v>
      </c>
      <c r="C124" s="164" t="s">
        <v>176</v>
      </c>
      <c r="D124" s="175"/>
      <c r="E124" s="176"/>
      <c r="F124" s="175"/>
      <c r="G124" s="176" t="s">
        <v>177</v>
      </c>
      <c r="H124" s="175"/>
      <c r="I124" s="175"/>
    </row>
    <row r="125" spans="1:5" ht="12.75">
      <c r="A125" s="175"/>
      <c r="B125" s="175"/>
      <c r="C125" s="175"/>
      <c r="D125" s="175"/>
      <c r="E125" s="175"/>
    </row>
    <row r="126" spans="1:5" ht="12.75">
      <c r="A126" s="165"/>
      <c r="B126" s="175"/>
      <c r="C126" s="164"/>
      <c r="D126" s="164"/>
      <c r="E126" s="175"/>
    </row>
    <row r="127" spans="1:5" ht="12.75">
      <c r="A127" s="175"/>
      <c r="B127" s="164"/>
      <c r="C127" s="164"/>
      <c r="D127" s="175"/>
      <c r="E127" s="176"/>
    </row>
  </sheetData>
  <sheetProtection/>
  <mergeCells count="2">
    <mergeCell ref="C13:E13"/>
    <mergeCell ref="F13:H13"/>
  </mergeCells>
  <printOptions/>
  <pageMargins left="0.75" right="0.75" top="1" bottom="1" header="0.5" footer="0.5"/>
  <pageSetup horizontalDpi="300" verticalDpi="300" orientation="portrait" paperSize="9" scale="80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32"/>
  <sheetViews>
    <sheetView zoomScale="90" zoomScaleNormal="90" zoomScalePageLayoutView="0" workbookViewId="0" topLeftCell="I11">
      <selection activeCell="T18" sqref="T18"/>
    </sheetView>
  </sheetViews>
  <sheetFormatPr defaultColWidth="9.140625" defaultRowHeight="12.75"/>
  <cols>
    <col min="1" max="1" width="4.28125" style="262" customWidth="1"/>
    <col min="2" max="2" width="31.8515625" style="469" customWidth="1"/>
    <col min="3" max="3" width="8.00390625" style="469" customWidth="1"/>
    <col min="4" max="4" width="11.421875" style="235" customWidth="1"/>
    <col min="5" max="5" width="10.28125" style="235" customWidth="1"/>
    <col min="6" max="6" width="8.8515625" style="262" customWidth="1"/>
    <col min="7" max="7" width="10.7109375" style="471" customWidth="1"/>
    <col min="8" max="8" width="10.421875" style="471" customWidth="1"/>
    <col min="9" max="13" width="11.28125" style="151" customWidth="1"/>
    <col min="14" max="14" width="12.57421875" style="262" customWidth="1"/>
    <col min="15" max="15" width="10.8515625" style="262" customWidth="1"/>
    <col min="16" max="17" width="9.8515625" style="262" customWidth="1"/>
    <col min="18" max="20" width="8.8515625" style="262" customWidth="1"/>
    <col min="21" max="21" width="14.57421875" style="262" customWidth="1"/>
    <col min="22" max="23" width="9.140625" style="151" customWidth="1"/>
    <col min="24" max="24" width="9.57421875" style="151" bestFit="1" customWidth="1"/>
    <col min="25" max="26" width="9.140625" style="151" customWidth="1"/>
    <col min="27" max="27" width="11.28125" style="151" bestFit="1" customWidth="1"/>
    <col min="28" max="39" width="9.140625" style="151" customWidth="1"/>
    <col min="40" max="40" width="11.8515625" style="151" customWidth="1"/>
    <col min="41" max="16384" width="9.140625" style="151" customWidth="1"/>
  </cols>
  <sheetData>
    <row r="1" spans="4:7" ht="13.5">
      <c r="D1" s="227"/>
      <c r="E1" s="227"/>
      <c r="F1" s="261"/>
      <c r="G1" s="470"/>
    </row>
    <row r="2" spans="2:7" ht="21" customHeight="1">
      <c r="B2" s="472" t="s">
        <v>230</v>
      </c>
      <c r="C2" s="581" t="s">
        <v>464</v>
      </c>
      <c r="D2" s="581"/>
      <c r="E2" s="581"/>
      <c r="F2" s="581"/>
      <c r="G2" s="470"/>
    </row>
    <row r="3" spans="1:21" s="236" customFormat="1" ht="12.75" customHeight="1">
      <c r="A3" s="386"/>
      <c r="B3" s="473" t="s">
        <v>480</v>
      </c>
      <c r="C3" s="575" t="s">
        <v>466</v>
      </c>
      <c r="D3" s="576"/>
      <c r="E3" s="576"/>
      <c r="F3" s="577"/>
      <c r="G3" s="470"/>
      <c r="H3" s="471"/>
      <c r="P3" s="262"/>
      <c r="Q3" s="262"/>
      <c r="R3" s="513"/>
      <c r="S3" s="513"/>
      <c r="T3" s="513"/>
      <c r="U3" s="474"/>
    </row>
    <row r="4" spans="1:21" s="236" customFormat="1" ht="13.5">
      <c r="A4" s="386"/>
      <c r="B4" s="473" t="s">
        <v>588</v>
      </c>
      <c r="C4" s="575" t="s">
        <v>467</v>
      </c>
      <c r="D4" s="576"/>
      <c r="E4" s="576"/>
      <c r="F4" s="577"/>
      <c r="G4" s="470"/>
      <c r="H4" s="471"/>
      <c r="P4" s="587"/>
      <c r="Q4" s="587"/>
      <c r="R4" s="587"/>
      <c r="S4" s="587"/>
      <c r="T4" s="587"/>
      <c r="U4" s="587"/>
    </row>
    <row r="5" spans="1:13" s="236" customFormat="1" ht="13.5">
      <c r="A5" s="151"/>
      <c r="B5" s="473" t="s">
        <v>589</v>
      </c>
      <c r="C5" s="575" t="s">
        <v>468</v>
      </c>
      <c r="D5" s="576"/>
      <c r="E5" s="576"/>
      <c r="F5" s="577"/>
      <c r="G5" s="155"/>
      <c r="H5" s="470"/>
      <c r="I5" s="475"/>
      <c r="J5" s="475"/>
      <c r="K5" s="475"/>
      <c r="L5" s="475"/>
      <c r="M5" s="475"/>
    </row>
    <row r="6" spans="1:13" s="236" customFormat="1" ht="14.25">
      <c r="A6" s="151"/>
      <c r="B6" s="476" t="s">
        <v>328</v>
      </c>
      <c r="C6" s="578" t="s">
        <v>463</v>
      </c>
      <c r="D6" s="579"/>
      <c r="E6" s="579"/>
      <c r="F6" s="580"/>
      <c r="G6" s="155"/>
      <c r="H6" s="470"/>
      <c r="I6" s="475"/>
      <c r="J6" s="475"/>
      <c r="K6" s="475"/>
      <c r="L6" s="475"/>
      <c r="M6" s="475"/>
    </row>
    <row r="7" spans="1:13" s="236" customFormat="1" ht="14.25">
      <c r="A7" s="151"/>
      <c r="B7" s="476" t="s">
        <v>329</v>
      </c>
      <c r="C7" s="578" t="s">
        <v>465</v>
      </c>
      <c r="D7" s="579"/>
      <c r="E7" s="579"/>
      <c r="F7" s="580"/>
      <c r="G7" s="155"/>
      <c r="H7" s="470"/>
      <c r="I7" s="475"/>
      <c r="J7" s="475"/>
      <c r="K7" s="475"/>
      <c r="L7" s="475"/>
      <c r="M7" s="475"/>
    </row>
    <row r="8" spans="1:21" s="237" customFormat="1" ht="15" customHeight="1">
      <c r="A8" s="262"/>
      <c r="B8" s="588" t="s">
        <v>39</v>
      </c>
      <c r="C8" s="588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</row>
    <row r="9" spans="1:21" s="237" customFormat="1" ht="24" customHeight="1">
      <c r="A9" s="262"/>
      <c r="B9" s="590" t="s">
        <v>611</v>
      </c>
      <c r="C9" s="590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</row>
    <row r="10" spans="1:40" s="237" customFormat="1" ht="13.5">
      <c r="A10" s="262"/>
      <c r="B10" s="229"/>
      <c r="C10" s="229"/>
      <c r="E10" s="229"/>
      <c r="F10" s="229"/>
      <c r="G10" s="229"/>
      <c r="H10" s="262"/>
      <c r="I10" s="151"/>
      <c r="J10" s="477"/>
      <c r="K10" s="477"/>
      <c r="L10" s="477"/>
      <c r="M10" s="477"/>
      <c r="N10" s="262"/>
      <c r="O10" s="262"/>
      <c r="P10" s="262"/>
      <c r="Q10" s="262"/>
      <c r="R10" s="262"/>
      <c r="S10" s="262"/>
      <c r="T10" s="262"/>
      <c r="U10" s="262"/>
      <c r="AN10" s="478" t="s">
        <v>49</v>
      </c>
    </row>
    <row r="11" spans="1:40" s="237" customFormat="1" ht="14.25" customHeight="1">
      <c r="A11" s="550" t="s">
        <v>233</v>
      </c>
      <c r="B11" s="550" t="s">
        <v>237</v>
      </c>
      <c r="C11" s="582" t="s">
        <v>614</v>
      </c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4"/>
      <c r="V11" s="582" t="s">
        <v>615</v>
      </c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4"/>
    </row>
    <row r="12" spans="1:40" ht="90" customHeight="1">
      <c r="A12" s="551"/>
      <c r="B12" s="551"/>
      <c r="C12" s="585" t="s">
        <v>322</v>
      </c>
      <c r="D12" s="564" t="s">
        <v>231</v>
      </c>
      <c r="E12" s="573"/>
      <c r="F12" s="564" t="s">
        <v>286</v>
      </c>
      <c r="G12" s="572"/>
      <c r="H12" s="573"/>
      <c r="I12" s="564" t="s">
        <v>63</v>
      </c>
      <c r="J12" s="569"/>
      <c r="K12" s="570"/>
      <c r="L12" s="564" t="s">
        <v>59</v>
      </c>
      <c r="M12" s="569"/>
      <c r="N12" s="570"/>
      <c r="O12" s="564" t="s">
        <v>60</v>
      </c>
      <c r="P12" s="570"/>
      <c r="Q12" s="564" t="s">
        <v>284</v>
      </c>
      <c r="R12" s="570"/>
      <c r="S12" s="564" t="s">
        <v>616</v>
      </c>
      <c r="T12" s="570"/>
      <c r="U12" s="479" t="s">
        <v>232</v>
      </c>
      <c r="V12" s="585" t="s">
        <v>322</v>
      </c>
      <c r="W12" s="564" t="s">
        <v>231</v>
      </c>
      <c r="X12" s="573"/>
      <c r="Y12" s="564" t="s">
        <v>286</v>
      </c>
      <c r="Z12" s="572"/>
      <c r="AA12" s="573"/>
      <c r="AB12" s="564" t="s">
        <v>63</v>
      </c>
      <c r="AC12" s="569"/>
      <c r="AD12" s="570"/>
      <c r="AE12" s="564" t="s">
        <v>59</v>
      </c>
      <c r="AF12" s="569"/>
      <c r="AG12" s="570"/>
      <c r="AH12" s="564" t="s">
        <v>60</v>
      </c>
      <c r="AI12" s="570"/>
      <c r="AJ12" s="564" t="s">
        <v>284</v>
      </c>
      <c r="AK12" s="570"/>
      <c r="AL12" s="564" t="s">
        <v>616</v>
      </c>
      <c r="AM12" s="570"/>
      <c r="AN12" s="479" t="s">
        <v>232</v>
      </c>
    </row>
    <row r="13" spans="1:46" s="480" customFormat="1" ht="81">
      <c r="A13" s="567"/>
      <c r="B13" s="567"/>
      <c r="C13" s="586"/>
      <c r="D13" s="510" t="s">
        <v>486</v>
      </c>
      <c r="E13" s="510" t="s">
        <v>64</v>
      </c>
      <c r="F13" s="510" t="s">
        <v>325</v>
      </c>
      <c r="G13" s="510" t="s">
        <v>159</v>
      </c>
      <c r="H13" s="510" t="s">
        <v>65</v>
      </c>
      <c r="I13" s="510" t="s">
        <v>325</v>
      </c>
      <c r="J13" s="510" t="s">
        <v>159</v>
      </c>
      <c r="K13" s="510" t="s">
        <v>65</v>
      </c>
      <c r="L13" s="510" t="s">
        <v>325</v>
      </c>
      <c r="M13" s="510" t="s">
        <v>159</v>
      </c>
      <c r="N13" s="510" t="s">
        <v>65</v>
      </c>
      <c r="O13" s="510" t="s">
        <v>326</v>
      </c>
      <c r="P13" s="510" t="s">
        <v>65</v>
      </c>
      <c r="Q13" s="510" t="s">
        <v>324</v>
      </c>
      <c r="R13" s="510" t="s">
        <v>64</v>
      </c>
      <c r="S13" s="510" t="s">
        <v>324</v>
      </c>
      <c r="T13" s="510" t="s">
        <v>64</v>
      </c>
      <c r="U13" s="510" t="s">
        <v>61</v>
      </c>
      <c r="V13" s="586"/>
      <c r="W13" s="510" t="s">
        <v>321</v>
      </c>
      <c r="X13" s="510" t="s">
        <v>64</v>
      </c>
      <c r="Y13" s="510" t="s">
        <v>325</v>
      </c>
      <c r="Z13" s="510" t="s">
        <v>159</v>
      </c>
      <c r="AA13" s="510" t="s">
        <v>65</v>
      </c>
      <c r="AB13" s="510" t="s">
        <v>325</v>
      </c>
      <c r="AC13" s="510" t="s">
        <v>159</v>
      </c>
      <c r="AD13" s="510" t="s">
        <v>65</v>
      </c>
      <c r="AE13" s="510" t="s">
        <v>325</v>
      </c>
      <c r="AF13" s="510" t="s">
        <v>159</v>
      </c>
      <c r="AG13" s="510" t="s">
        <v>65</v>
      </c>
      <c r="AH13" s="510" t="s">
        <v>326</v>
      </c>
      <c r="AI13" s="510" t="s">
        <v>65</v>
      </c>
      <c r="AJ13" s="510" t="s">
        <v>324</v>
      </c>
      <c r="AK13" s="510" t="s">
        <v>64</v>
      </c>
      <c r="AL13" s="510" t="s">
        <v>324</v>
      </c>
      <c r="AM13" s="510" t="s">
        <v>64</v>
      </c>
      <c r="AN13" s="510" t="s">
        <v>61</v>
      </c>
      <c r="AT13" s="480" t="s">
        <v>351</v>
      </c>
    </row>
    <row r="14" spans="1:40" ht="13.5">
      <c r="A14" s="402">
        <v>1</v>
      </c>
      <c r="B14" s="448">
        <v>2</v>
      </c>
      <c r="C14" s="448">
        <v>3</v>
      </c>
      <c r="D14" s="380">
        <v>4</v>
      </c>
      <c r="E14" s="230">
        <v>5</v>
      </c>
      <c r="F14" s="402">
        <v>6</v>
      </c>
      <c r="G14" s="402">
        <v>7</v>
      </c>
      <c r="H14" s="380">
        <v>8</v>
      </c>
      <c r="I14" s="380">
        <v>9</v>
      </c>
      <c r="J14" s="380">
        <v>10</v>
      </c>
      <c r="K14" s="380">
        <v>11</v>
      </c>
      <c r="L14" s="380">
        <v>12</v>
      </c>
      <c r="M14" s="380">
        <v>13</v>
      </c>
      <c r="N14" s="402">
        <v>14</v>
      </c>
      <c r="O14" s="402">
        <v>15</v>
      </c>
      <c r="P14" s="402">
        <v>16</v>
      </c>
      <c r="Q14" s="402">
        <v>17</v>
      </c>
      <c r="R14" s="402">
        <v>18</v>
      </c>
      <c r="S14" s="402">
        <v>19</v>
      </c>
      <c r="T14" s="402">
        <v>20</v>
      </c>
      <c r="U14" s="402">
        <v>21</v>
      </c>
      <c r="V14" s="402">
        <v>22</v>
      </c>
      <c r="W14" s="402">
        <v>23</v>
      </c>
      <c r="X14" s="402">
        <v>24</v>
      </c>
      <c r="Y14" s="402">
        <v>25</v>
      </c>
      <c r="Z14" s="402">
        <v>26</v>
      </c>
      <c r="AA14" s="402">
        <v>27</v>
      </c>
      <c r="AB14" s="402">
        <v>28</v>
      </c>
      <c r="AC14" s="402">
        <v>29</v>
      </c>
      <c r="AD14" s="402">
        <v>30</v>
      </c>
      <c r="AE14" s="402">
        <v>31</v>
      </c>
      <c r="AF14" s="402">
        <v>32</v>
      </c>
      <c r="AG14" s="402">
        <v>33</v>
      </c>
      <c r="AH14" s="402">
        <v>34</v>
      </c>
      <c r="AI14" s="402">
        <v>35</v>
      </c>
      <c r="AJ14" s="402">
        <v>36</v>
      </c>
      <c r="AK14" s="402">
        <v>37</v>
      </c>
      <c r="AL14" s="402">
        <v>19</v>
      </c>
      <c r="AM14" s="402">
        <v>20</v>
      </c>
      <c r="AN14" s="402">
        <v>38</v>
      </c>
    </row>
    <row r="15" spans="1:40" ht="14.25">
      <c r="A15" s="402"/>
      <c r="B15" s="369" t="s">
        <v>323</v>
      </c>
      <c r="C15" s="369"/>
      <c r="D15" s="368"/>
      <c r="E15" s="368"/>
      <c r="F15" s="445"/>
      <c r="G15" s="445"/>
      <c r="H15" s="368"/>
      <c r="I15" s="368"/>
      <c r="J15" s="368"/>
      <c r="K15" s="368"/>
      <c r="L15" s="368"/>
      <c r="M15" s="368"/>
      <c r="N15" s="445"/>
      <c r="O15" s="445"/>
      <c r="P15" s="445"/>
      <c r="Q15" s="445"/>
      <c r="R15" s="445"/>
      <c r="S15" s="445"/>
      <c r="T15" s="445"/>
      <c r="U15" s="445"/>
      <c r="V15" s="369"/>
      <c r="W15" s="368"/>
      <c r="X15" s="368"/>
      <c r="Y15" s="445"/>
      <c r="Z15" s="445"/>
      <c r="AA15" s="368"/>
      <c r="AB15" s="368"/>
      <c r="AC15" s="368"/>
      <c r="AD15" s="368"/>
      <c r="AE15" s="368"/>
      <c r="AF15" s="368"/>
      <c r="AG15" s="445"/>
      <c r="AH15" s="445"/>
      <c r="AI15" s="445"/>
      <c r="AJ15" s="445"/>
      <c r="AK15" s="445"/>
      <c r="AL15" s="445"/>
      <c r="AM15" s="445"/>
      <c r="AN15" s="445"/>
    </row>
    <row r="16" spans="1:40" ht="18.75" customHeight="1">
      <c r="A16" s="402">
        <v>1</v>
      </c>
      <c r="B16" s="251" t="s">
        <v>352</v>
      </c>
      <c r="C16" s="251">
        <v>7</v>
      </c>
      <c r="D16" s="445">
        <v>2</v>
      </c>
      <c r="E16" s="158">
        <v>115.2</v>
      </c>
      <c r="F16" s="445">
        <v>2400</v>
      </c>
      <c r="G16" s="481">
        <f>(F16-360)*5</f>
        <v>10200</v>
      </c>
      <c r="H16" s="482">
        <f>G16*12/1000+0.1</f>
        <v>122.5</v>
      </c>
      <c r="I16" s="218">
        <v>50</v>
      </c>
      <c r="J16" s="218">
        <v>5.3</v>
      </c>
      <c r="K16" s="445">
        <f>J16*12</f>
        <v>63.599999999999994</v>
      </c>
      <c r="L16" s="218">
        <v>128</v>
      </c>
      <c r="M16" s="218">
        <v>2.56</v>
      </c>
      <c r="N16" s="445">
        <f>M16*12</f>
        <v>30.72</v>
      </c>
      <c r="O16" s="445">
        <v>114.2</v>
      </c>
      <c r="P16" s="218">
        <f>O16*12-0.4</f>
        <v>1370</v>
      </c>
      <c r="Q16" s="218">
        <v>1</v>
      </c>
      <c r="R16" s="218">
        <v>684</v>
      </c>
      <c r="S16" s="218">
        <v>1</v>
      </c>
      <c r="T16" s="218">
        <v>288</v>
      </c>
      <c r="U16" s="218">
        <f>E16+H16+K16+N16+P16+R16</f>
        <v>2386.02</v>
      </c>
      <c r="V16" s="251">
        <v>7</v>
      </c>
      <c r="W16" s="445">
        <v>2</v>
      </c>
      <c r="X16" s="158">
        <v>115.2</v>
      </c>
      <c r="Y16" s="445">
        <v>2400</v>
      </c>
      <c r="Z16" s="481">
        <f>(Y16-360)*5</f>
        <v>10200</v>
      </c>
      <c r="AA16" s="482">
        <f>Z16*12/1000+0.1</f>
        <v>122.5</v>
      </c>
      <c r="AB16" s="218">
        <v>50</v>
      </c>
      <c r="AC16" s="218">
        <v>5.3</v>
      </c>
      <c r="AD16" s="445">
        <f>AC16*12</f>
        <v>63.599999999999994</v>
      </c>
      <c r="AE16" s="218">
        <v>128</v>
      </c>
      <c r="AF16" s="218">
        <v>2.56</v>
      </c>
      <c r="AG16" s="445">
        <f>AF16*12</f>
        <v>30.72</v>
      </c>
      <c r="AH16" s="445">
        <v>114.2</v>
      </c>
      <c r="AI16" s="218">
        <f>AH16*12-0.4</f>
        <v>1370</v>
      </c>
      <c r="AJ16" s="218">
        <v>1</v>
      </c>
      <c r="AK16" s="218">
        <v>684</v>
      </c>
      <c r="AL16" s="218">
        <v>0</v>
      </c>
      <c r="AM16" s="218">
        <v>0</v>
      </c>
      <c r="AN16" s="218">
        <f>X16+AA16+AD16+AG16+AI16+AK16</f>
        <v>2386.02</v>
      </c>
    </row>
    <row r="17" spans="1:40" ht="18.75" customHeight="1">
      <c r="A17" s="402">
        <v>2</v>
      </c>
      <c r="B17" s="251" t="s">
        <v>612</v>
      </c>
      <c r="C17" s="251">
        <v>87</v>
      </c>
      <c r="D17" s="445">
        <v>13</v>
      </c>
      <c r="E17" s="158">
        <v>748.8</v>
      </c>
      <c r="F17" s="445">
        <v>6400</v>
      </c>
      <c r="G17" s="481">
        <f>(F17-360)*5</f>
        <v>30200</v>
      </c>
      <c r="H17" s="482">
        <f>G17*12/1000</f>
        <v>362.4</v>
      </c>
      <c r="I17" s="218">
        <v>270</v>
      </c>
      <c r="J17" s="218">
        <v>16.5</v>
      </c>
      <c r="K17" s="445">
        <f>J17*12</f>
        <v>198</v>
      </c>
      <c r="L17" s="218">
        <v>195</v>
      </c>
      <c r="M17" s="218">
        <v>3.3</v>
      </c>
      <c r="N17" s="445">
        <f>M17*12</f>
        <v>39.599999999999994</v>
      </c>
      <c r="O17" s="218">
        <v>27.5</v>
      </c>
      <c r="P17" s="218">
        <f>O17*12</f>
        <v>330</v>
      </c>
      <c r="Q17" s="218">
        <v>10</v>
      </c>
      <c r="R17" s="218">
        <v>859.8</v>
      </c>
      <c r="S17" s="218">
        <v>0</v>
      </c>
      <c r="T17" s="218">
        <v>0</v>
      </c>
      <c r="U17" s="218">
        <f>E17+H17+K17+N17+P17+R17</f>
        <v>2538.5999999999995</v>
      </c>
      <c r="V17" s="251">
        <v>87</v>
      </c>
      <c r="W17" s="445">
        <v>13</v>
      </c>
      <c r="X17" s="158">
        <v>748.8</v>
      </c>
      <c r="Y17" s="445">
        <v>6400</v>
      </c>
      <c r="Z17" s="481">
        <f>(Y17-360)*5</f>
        <v>30200</v>
      </c>
      <c r="AA17" s="482">
        <f>Z17*12/1000</f>
        <v>362.4</v>
      </c>
      <c r="AB17" s="218">
        <v>270</v>
      </c>
      <c r="AC17" s="218">
        <v>16.5</v>
      </c>
      <c r="AD17" s="445">
        <f>AC17*12</f>
        <v>198</v>
      </c>
      <c r="AE17" s="218">
        <v>195</v>
      </c>
      <c r="AF17" s="218">
        <v>3.3</v>
      </c>
      <c r="AG17" s="445">
        <f>AF17*12</f>
        <v>39.599999999999994</v>
      </c>
      <c r="AH17" s="218">
        <v>27.5</v>
      </c>
      <c r="AI17" s="218">
        <f>AH17*12</f>
        <v>330</v>
      </c>
      <c r="AJ17" s="218">
        <v>10</v>
      </c>
      <c r="AK17" s="218">
        <v>1698.3</v>
      </c>
      <c r="AL17" s="218">
        <v>0</v>
      </c>
      <c r="AM17" s="218">
        <v>0</v>
      </c>
      <c r="AN17" s="218">
        <f>X17+AA17+AD17+AG17+AI17+AK17</f>
        <v>3377.0999999999995</v>
      </c>
    </row>
    <row r="18" spans="1:40" ht="18.75" customHeight="1">
      <c r="A18" s="402">
        <v>3</v>
      </c>
      <c r="B18" s="251" t="s">
        <v>613</v>
      </c>
      <c r="C18" s="251">
        <v>44</v>
      </c>
      <c r="D18" s="445">
        <v>19</v>
      </c>
      <c r="E18" s="158">
        <v>1094.4</v>
      </c>
      <c r="F18" s="445">
        <v>10160</v>
      </c>
      <c r="G18" s="481">
        <f>(F18-360)*5</f>
        <v>49000</v>
      </c>
      <c r="H18" s="482">
        <f>G18*12/1000</f>
        <v>588</v>
      </c>
      <c r="I18" s="218">
        <v>420</v>
      </c>
      <c r="J18" s="218">
        <v>25.2</v>
      </c>
      <c r="K18" s="445">
        <f>J18*12</f>
        <v>302.4</v>
      </c>
      <c r="L18" s="218">
        <v>252</v>
      </c>
      <c r="M18" s="218">
        <v>5.04</v>
      </c>
      <c r="N18" s="445">
        <f>M18*12</f>
        <v>60.480000000000004</v>
      </c>
      <c r="O18" s="218">
        <v>25</v>
      </c>
      <c r="P18" s="218">
        <f>O18*12</f>
        <v>300</v>
      </c>
      <c r="Q18" s="218">
        <v>19</v>
      </c>
      <c r="R18" s="218">
        <v>1633.7</v>
      </c>
      <c r="S18" s="218">
        <v>0</v>
      </c>
      <c r="T18" s="218">
        <v>0</v>
      </c>
      <c r="U18" s="218">
        <f>E18+H18+K18+N18+P18+R18</f>
        <v>3978.9800000000005</v>
      </c>
      <c r="V18" s="251">
        <v>44</v>
      </c>
      <c r="W18" s="445">
        <v>19</v>
      </c>
      <c r="X18" s="158">
        <v>1094.4</v>
      </c>
      <c r="Y18" s="445">
        <v>10160</v>
      </c>
      <c r="Z18" s="481">
        <f>(Y18-360)*5</f>
        <v>49000</v>
      </c>
      <c r="AA18" s="482">
        <f>Z18*12/1000</f>
        <v>588</v>
      </c>
      <c r="AB18" s="218">
        <v>420</v>
      </c>
      <c r="AC18" s="218">
        <v>25.2</v>
      </c>
      <c r="AD18" s="445">
        <f>AC18*12</f>
        <v>302.4</v>
      </c>
      <c r="AE18" s="218">
        <v>252</v>
      </c>
      <c r="AF18" s="218">
        <v>5.04</v>
      </c>
      <c r="AG18" s="445">
        <f>AF18*12</f>
        <v>60.480000000000004</v>
      </c>
      <c r="AH18" s="218">
        <v>25</v>
      </c>
      <c r="AI18" s="218">
        <f>AH18*12</f>
        <v>300</v>
      </c>
      <c r="AJ18" s="218">
        <v>19</v>
      </c>
      <c r="AK18" s="218">
        <v>3226.6</v>
      </c>
      <c r="AL18" s="218">
        <v>0</v>
      </c>
      <c r="AM18" s="218">
        <v>0</v>
      </c>
      <c r="AN18" s="218">
        <f>X18+AA18+AD18+AG18+AI18+AK18</f>
        <v>5571.88</v>
      </c>
    </row>
    <row r="19" spans="1:40" ht="29.25" customHeight="1">
      <c r="A19" s="483">
        <v>4</v>
      </c>
      <c r="B19" s="370" t="s">
        <v>353</v>
      </c>
      <c r="C19" s="370">
        <v>198</v>
      </c>
      <c r="D19" s="484">
        <v>22</v>
      </c>
      <c r="E19" s="367">
        <v>1267.2</v>
      </c>
      <c r="F19" s="484">
        <v>6660</v>
      </c>
      <c r="G19" s="481">
        <f>(F19-360)*5</f>
        <v>31500</v>
      </c>
      <c r="H19" s="482">
        <f>G19*12/1000</f>
        <v>378</v>
      </c>
      <c r="I19" s="218">
        <v>170</v>
      </c>
      <c r="J19" s="218">
        <v>10.2</v>
      </c>
      <c r="K19" s="445">
        <f>J19*12</f>
        <v>122.39999999999999</v>
      </c>
      <c r="L19" s="218">
        <v>170</v>
      </c>
      <c r="M19" s="218">
        <v>3.4</v>
      </c>
      <c r="N19" s="445">
        <f>M19*12</f>
        <v>40.8</v>
      </c>
      <c r="O19" s="218">
        <v>0</v>
      </c>
      <c r="P19" s="218">
        <f>O19*12</f>
        <v>0</v>
      </c>
      <c r="Q19" s="485">
        <v>0</v>
      </c>
      <c r="R19" s="485">
        <v>0</v>
      </c>
      <c r="S19" s="485">
        <v>0</v>
      </c>
      <c r="T19" s="485">
        <v>0</v>
      </c>
      <c r="U19" s="218">
        <f>E19+H19+K19+N19+P19+R19</f>
        <v>1808.4</v>
      </c>
      <c r="V19" s="370">
        <v>198</v>
      </c>
      <c r="W19" s="484">
        <v>22</v>
      </c>
      <c r="X19" s="367">
        <v>1267.2</v>
      </c>
      <c r="Y19" s="484">
        <v>6660</v>
      </c>
      <c r="Z19" s="481">
        <f>(Y19-360)*5</f>
        <v>31500</v>
      </c>
      <c r="AA19" s="482">
        <f>Z19*12/1000</f>
        <v>378</v>
      </c>
      <c r="AB19" s="218">
        <v>170</v>
      </c>
      <c r="AC19" s="218">
        <v>10.2</v>
      </c>
      <c r="AD19" s="445">
        <f>AC19*12</f>
        <v>122.39999999999999</v>
      </c>
      <c r="AE19" s="218">
        <v>170</v>
      </c>
      <c r="AF19" s="218">
        <v>3.4</v>
      </c>
      <c r="AG19" s="445">
        <f>AF19*12</f>
        <v>40.8</v>
      </c>
      <c r="AH19" s="218">
        <v>0</v>
      </c>
      <c r="AI19" s="218">
        <f>AH19*12</f>
        <v>0</v>
      </c>
      <c r="AJ19" s="485">
        <v>0</v>
      </c>
      <c r="AK19" s="485">
        <v>0</v>
      </c>
      <c r="AL19" s="485">
        <v>0</v>
      </c>
      <c r="AM19" s="485">
        <v>0</v>
      </c>
      <c r="AN19" s="218">
        <f>X19+AA19+AD19+AG19+AI19+AK19</f>
        <v>1808.4</v>
      </c>
    </row>
    <row r="20" spans="1:40" s="467" customFormat="1" ht="14.25">
      <c r="A20" s="238"/>
      <c r="B20" s="232" t="s">
        <v>290</v>
      </c>
      <c r="C20" s="373">
        <f aca="true" t="shared" si="0" ref="C20:H20">SUM(C16:C19)</f>
        <v>336</v>
      </c>
      <c r="D20" s="231">
        <f t="shared" si="0"/>
        <v>56</v>
      </c>
      <c r="E20" s="231">
        <f t="shared" si="0"/>
        <v>3225.6000000000004</v>
      </c>
      <c r="F20" s="231">
        <f t="shared" si="0"/>
        <v>25620</v>
      </c>
      <c r="G20" s="231">
        <f t="shared" si="0"/>
        <v>120900</v>
      </c>
      <c r="H20" s="231">
        <f t="shared" si="0"/>
        <v>1450.9</v>
      </c>
      <c r="I20" s="231">
        <f aca="true" t="shared" si="1" ref="I20:N20">SUM(I16:I19)</f>
        <v>910</v>
      </c>
      <c r="J20" s="231">
        <f t="shared" si="1"/>
        <v>57.2</v>
      </c>
      <c r="K20" s="231">
        <f t="shared" si="1"/>
        <v>686.4</v>
      </c>
      <c r="L20" s="231">
        <f t="shared" si="1"/>
        <v>745</v>
      </c>
      <c r="M20" s="231">
        <f t="shared" si="1"/>
        <v>14.299999999999999</v>
      </c>
      <c r="N20" s="231">
        <f t="shared" si="1"/>
        <v>171.60000000000002</v>
      </c>
      <c r="O20" s="231">
        <f aca="true" t="shared" si="2" ref="O20:T20">SUM(O16:O19)</f>
        <v>166.7</v>
      </c>
      <c r="P20" s="231">
        <f t="shared" si="2"/>
        <v>2000</v>
      </c>
      <c r="Q20" s="231">
        <f t="shared" si="2"/>
        <v>30</v>
      </c>
      <c r="R20" s="231">
        <f t="shared" si="2"/>
        <v>3177.5</v>
      </c>
      <c r="S20" s="231">
        <f t="shared" si="2"/>
        <v>1</v>
      </c>
      <c r="T20" s="231">
        <f t="shared" si="2"/>
        <v>288</v>
      </c>
      <c r="U20" s="466">
        <f>E20+H20+K20+N20+P20+R20+T20</f>
        <v>11000</v>
      </c>
      <c r="V20" s="373">
        <f>SUM(V16:V19)</f>
        <v>336</v>
      </c>
      <c r="W20" s="232">
        <f aca="true" t="shared" si="3" ref="W20:AK20">SUM(W16:W19)</f>
        <v>56</v>
      </c>
      <c r="X20" s="232">
        <f t="shared" si="3"/>
        <v>3225.6000000000004</v>
      </c>
      <c r="Y20" s="233">
        <f t="shared" si="3"/>
        <v>25620</v>
      </c>
      <c r="Z20" s="232">
        <f t="shared" si="3"/>
        <v>120900</v>
      </c>
      <c r="AA20" s="233">
        <f t="shared" si="3"/>
        <v>1450.9</v>
      </c>
      <c r="AB20" s="233">
        <f>SUM(AB16:AB19)</f>
        <v>910</v>
      </c>
      <c r="AC20" s="233">
        <f t="shared" si="3"/>
        <v>57.2</v>
      </c>
      <c r="AD20" s="233">
        <f t="shared" si="3"/>
        <v>686.4</v>
      </c>
      <c r="AE20" s="233">
        <f t="shared" si="3"/>
        <v>745</v>
      </c>
      <c r="AF20" s="233">
        <f t="shared" si="3"/>
        <v>14.299999999999999</v>
      </c>
      <c r="AG20" s="233">
        <f t="shared" si="3"/>
        <v>171.60000000000002</v>
      </c>
      <c r="AH20" s="233">
        <f t="shared" si="3"/>
        <v>166.7</v>
      </c>
      <c r="AI20" s="233">
        <f t="shared" si="3"/>
        <v>2000</v>
      </c>
      <c r="AJ20" s="233">
        <f t="shared" si="3"/>
        <v>30</v>
      </c>
      <c r="AK20" s="233">
        <f t="shared" si="3"/>
        <v>5608.9</v>
      </c>
      <c r="AL20" s="231">
        <f>SUM(AL16:AL19)</f>
        <v>0</v>
      </c>
      <c r="AM20" s="231">
        <f>SUM(AM16:AM19)</f>
        <v>0</v>
      </c>
      <c r="AN20" s="466">
        <f>X20+AA20+AD20+AG20+AI20+AK20</f>
        <v>13143.4</v>
      </c>
    </row>
    <row r="21" spans="1:40" ht="13.5">
      <c r="A21" s="402"/>
      <c r="B21" s="371" t="s">
        <v>216</v>
      </c>
      <c r="C21" s="371"/>
      <c r="D21" s="368"/>
      <c r="E21" s="368"/>
      <c r="F21" s="445"/>
      <c r="G21" s="465"/>
      <c r="H21" s="465"/>
      <c r="I21" s="445"/>
      <c r="J21" s="445"/>
      <c r="K21" s="445"/>
      <c r="L21" s="445"/>
      <c r="M21" s="445"/>
      <c r="N21" s="445"/>
      <c r="O21" s="445"/>
      <c r="P21" s="218"/>
      <c r="Q21" s="218"/>
      <c r="R21" s="218"/>
      <c r="S21" s="218"/>
      <c r="T21" s="218"/>
      <c r="U21" s="218"/>
      <c r="V21" s="371"/>
      <c r="W21" s="368"/>
      <c r="X21" s="368"/>
      <c r="Y21" s="445"/>
      <c r="Z21" s="465"/>
      <c r="AA21" s="465"/>
      <c r="AB21" s="445"/>
      <c r="AC21" s="445"/>
      <c r="AD21" s="445"/>
      <c r="AE21" s="445"/>
      <c r="AF21" s="445"/>
      <c r="AG21" s="445"/>
      <c r="AH21" s="445"/>
      <c r="AI21" s="218"/>
      <c r="AJ21" s="218"/>
      <c r="AK21" s="218"/>
      <c r="AL21" s="218"/>
      <c r="AM21" s="218"/>
      <c r="AN21" s="218"/>
    </row>
    <row r="22" spans="1:40" s="467" customFormat="1" ht="14.25">
      <c r="A22" s="238"/>
      <c r="B22" s="404" t="s">
        <v>289</v>
      </c>
      <c r="C22" s="372">
        <v>318</v>
      </c>
      <c r="D22" s="404"/>
      <c r="E22" s="232">
        <v>3225.6</v>
      </c>
      <c r="F22" s="232"/>
      <c r="G22" s="232"/>
      <c r="H22" s="232">
        <v>1080.9</v>
      </c>
      <c r="I22" s="232"/>
      <c r="J22" s="232"/>
      <c r="K22" s="232">
        <v>244.9</v>
      </c>
      <c r="L22" s="232"/>
      <c r="M22" s="232"/>
      <c r="N22" s="232">
        <v>171.6</v>
      </c>
      <c r="O22" s="232"/>
      <c r="P22" s="233">
        <v>1522</v>
      </c>
      <c r="Q22" s="232"/>
      <c r="R22" s="233">
        <v>2552.9</v>
      </c>
      <c r="S22" s="232"/>
      <c r="T22" s="233">
        <v>0</v>
      </c>
      <c r="U22" s="232">
        <v>8797.9</v>
      </c>
      <c r="V22" s="372" t="s">
        <v>487</v>
      </c>
      <c r="W22" s="232"/>
      <c r="X22" s="232">
        <v>3225.6</v>
      </c>
      <c r="Y22" s="232"/>
      <c r="Z22" s="232"/>
      <c r="AA22" s="233">
        <f>AA20</f>
        <v>1450.9</v>
      </c>
      <c r="AB22" s="232"/>
      <c r="AC22" s="232"/>
      <c r="AD22" s="233">
        <f>AD20</f>
        <v>686.4</v>
      </c>
      <c r="AE22" s="232"/>
      <c r="AF22" s="232"/>
      <c r="AG22" s="233">
        <f>AG20</f>
        <v>171.60000000000002</v>
      </c>
      <c r="AH22" s="232"/>
      <c r="AI22" s="233">
        <v>2000</v>
      </c>
      <c r="AJ22" s="232"/>
      <c r="AK22" s="233">
        <v>4080.9</v>
      </c>
      <c r="AL22" s="232"/>
      <c r="AM22" s="233">
        <v>0</v>
      </c>
      <c r="AN22" s="232">
        <v>8797.9</v>
      </c>
    </row>
    <row r="23" spans="1:40" s="467" customFormat="1" ht="28.5">
      <c r="A23" s="238"/>
      <c r="B23" s="404" t="s">
        <v>354</v>
      </c>
      <c r="C23" s="374">
        <f>C20-C22</f>
        <v>18</v>
      </c>
      <c r="D23" s="404"/>
      <c r="E23" s="233">
        <v>0</v>
      </c>
      <c r="F23" s="238"/>
      <c r="G23" s="468"/>
      <c r="H23" s="231">
        <f>H20-H22</f>
        <v>370</v>
      </c>
      <c r="I23" s="238"/>
      <c r="J23" s="238"/>
      <c r="K23" s="466">
        <f>K20-K22</f>
        <v>441.5</v>
      </c>
      <c r="L23" s="238"/>
      <c r="M23" s="238"/>
      <c r="N23" s="466">
        <f>N20-N22</f>
        <v>0</v>
      </c>
      <c r="O23" s="238"/>
      <c r="P23" s="466">
        <f>P20-P22</f>
        <v>478</v>
      </c>
      <c r="Q23" s="238"/>
      <c r="R23" s="466">
        <f>R20-R22</f>
        <v>624.5999999999999</v>
      </c>
      <c r="S23" s="238"/>
      <c r="T23" s="466">
        <v>0</v>
      </c>
      <c r="U23" s="529">
        <f>U20-U22</f>
        <v>2202.1000000000004</v>
      </c>
      <c r="V23" s="375">
        <f>V20-V22</f>
        <v>18</v>
      </c>
      <c r="W23" s="238"/>
      <c r="X23" s="238">
        <f>X20-X22</f>
        <v>0</v>
      </c>
      <c r="Y23" s="238"/>
      <c r="Z23" s="238"/>
      <c r="AA23" s="466">
        <f>AA20-AA22</f>
        <v>0</v>
      </c>
      <c r="AB23" s="238"/>
      <c r="AC23" s="238"/>
      <c r="AD23" s="466">
        <f>AD20-AD22</f>
        <v>0</v>
      </c>
      <c r="AE23" s="238"/>
      <c r="AF23" s="238"/>
      <c r="AG23" s="466">
        <f>AG20-AG22</f>
        <v>0</v>
      </c>
      <c r="AH23" s="238"/>
      <c r="AI23" s="466">
        <f>AI20-AI22</f>
        <v>0</v>
      </c>
      <c r="AJ23" s="238"/>
      <c r="AK23" s="466">
        <f>AK20-AK22</f>
        <v>1527.9999999999995</v>
      </c>
      <c r="AL23" s="238"/>
      <c r="AM23" s="466">
        <v>0</v>
      </c>
      <c r="AN23" s="466">
        <f>AN20-AN22</f>
        <v>4345.5</v>
      </c>
    </row>
    <row r="24" spans="2:21" ht="17.25">
      <c r="B24" s="486"/>
      <c r="C24" s="486"/>
      <c r="D24" s="229"/>
      <c r="E24" s="229"/>
      <c r="F24" s="477"/>
      <c r="G24" s="487"/>
      <c r="H24" s="487"/>
      <c r="I24" s="477"/>
      <c r="J24" s="477"/>
      <c r="K24" s="477"/>
      <c r="L24" s="477"/>
      <c r="M24" s="477"/>
      <c r="N24" s="488"/>
      <c r="O24" s="488"/>
      <c r="P24" s="488"/>
      <c r="Q24" s="488"/>
      <c r="R24" s="488"/>
      <c r="S24" s="488"/>
      <c r="T24" s="488"/>
      <c r="U24" s="489"/>
    </row>
    <row r="25" spans="2:35" ht="17.25">
      <c r="B25" s="486"/>
      <c r="C25" s="486"/>
      <c r="D25" s="229"/>
      <c r="E25" s="229"/>
      <c r="F25" s="477"/>
      <c r="G25" s="487"/>
      <c r="H25" s="487"/>
      <c r="I25" s="477"/>
      <c r="J25" s="477"/>
      <c r="K25" s="477"/>
      <c r="L25" s="477"/>
      <c r="M25" s="477"/>
      <c r="N25" s="488"/>
      <c r="O25" s="488"/>
      <c r="P25" s="488"/>
      <c r="Q25" s="488"/>
      <c r="R25" s="488"/>
      <c r="S25" s="488"/>
      <c r="T25" s="488"/>
      <c r="U25" s="489"/>
      <c r="AA25" s="239">
        <f>AA20+AD20+AG20</f>
        <v>2308.9</v>
      </c>
      <c r="AI25" s="239"/>
    </row>
    <row r="26" spans="2:21" ht="13.5">
      <c r="B26" s="490"/>
      <c r="C26" s="490"/>
      <c r="D26" s="229"/>
      <c r="E26" s="229"/>
      <c r="H26" s="491"/>
      <c r="U26" s="262" t="s">
        <v>351</v>
      </c>
    </row>
    <row r="27" spans="8:29" ht="13.5">
      <c r="H27" s="491"/>
      <c r="AA27" s="239"/>
      <c r="AC27" s="239"/>
    </row>
    <row r="28" spans="5:24" ht="19.5" customHeight="1">
      <c r="E28" s="234"/>
      <c r="X28" s="239"/>
    </row>
    <row r="29" spans="1:24" s="236" customFormat="1" ht="19.5" customHeight="1">
      <c r="A29" s="386"/>
      <c r="B29" s="591"/>
      <c r="C29" s="591"/>
      <c r="D29" s="591"/>
      <c r="E29" s="234"/>
      <c r="F29" s="492"/>
      <c r="G29" s="471"/>
      <c r="H29" s="491"/>
      <c r="P29" s="262"/>
      <c r="Q29" s="262"/>
      <c r="R29" s="513"/>
      <c r="S29" s="513"/>
      <c r="T29" s="513"/>
      <c r="U29" s="474"/>
      <c r="X29" s="240"/>
    </row>
    <row r="30" spans="1:24" s="236" customFormat="1" ht="19.5" customHeight="1">
      <c r="A30" s="386"/>
      <c r="B30" s="512"/>
      <c r="C30" s="512"/>
      <c r="D30" s="493"/>
      <c r="E30" s="234"/>
      <c r="F30" s="492"/>
      <c r="G30" s="471"/>
      <c r="H30" s="471"/>
      <c r="P30" s="587"/>
      <c r="Q30" s="587"/>
      <c r="R30" s="587"/>
      <c r="S30" s="587"/>
      <c r="T30" s="587"/>
      <c r="U30" s="587"/>
      <c r="X30" s="240"/>
    </row>
    <row r="31" spans="5:24" ht="13.5">
      <c r="E31" s="234"/>
      <c r="X31" s="239"/>
    </row>
    <row r="32" spans="5:30" ht="13.5">
      <c r="E32" s="234"/>
      <c r="X32" s="239"/>
      <c r="AD32" s="151" t="s">
        <v>351</v>
      </c>
    </row>
  </sheetData>
  <sheetProtection/>
  <mergeCells count="31">
    <mergeCell ref="B29:D29"/>
    <mergeCell ref="P30:U30"/>
    <mergeCell ref="D12:E12"/>
    <mergeCell ref="F12:H12"/>
    <mergeCell ref="Q12:R12"/>
    <mergeCell ref="W12:X12"/>
    <mergeCell ref="V12:V13"/>
    <mergeCell ref="I12:K12"/>
    <mergeCell ref="S12:T12"/>
    <mergeCell ref="P4:U4"/>
    <mergeCell ref="B8:U8"/>
    <mergeCell ref="B9:U9"/>
    <mergeCell ref="AE12:AG12"/>
    <mergeCell ref="L12:N12"/>
    <mergeCell ref="O12:P12"/>
    <mergeCell ref="AJ12:AK12"/>
    <mergeCell ref="A11:A13"/>
    <mergeCell ref="B11:B13"/>
    <mergeCell ref="C11:U11"/>
    <mergeCell ref="V11:AN11"/>
    <mergeCell ref="C12:C13"/>
    <mergeCell ref="AB12:AD12"/>
    <mergeCell ref="AH12:AI12"/>
    <mergeCell ref="Y12:AA12"/>
    <mergeCell ref="AL12:AM12"/>
    <mergeCell ref="C3:F3"/>
    <mergeCell ref="C4:F4"/>
    <mergeCell ref="C5:F5"/>
    <mergeCell ref="C6:F6"/>
    <mergeCell ref="C7:F7"/>
    <mergeCell ref="C2:F2"/>
  </mergeCells>
  <printOptions/>
  <pageMargins left="0.75" right="0.75" top="1" bottom="1" header="0.5" footer="0.5"/>
  <pageSetup horizontalDpi="600" verticalDpi="600" orientation="landscape" scale="91" r:id="rId1"/>
  <colBreaks count="2" manualBreakCount="2">
    <brk id="11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6">
      <selection activeCell="I25" sqref="I25"/>
    </sheetView>
  </sheetViews>
  <sheetFormatPr defaultColWidth="9.140625" defaultRowHeight="12.75"/>
  <cols>
    <col min="1" max="1" width="3.421875" style="44" customWidth="1"/>
    <col min="2" max="2" width="24.421875" style="16" customWidth="1"/>
    <col min="3" max="3" width="6.8515625" style="60" customWidth="1"/>
    <col min="4" max="4" width="9.421875" style="60" customWidth="1"/>
    <col min="5" max="5" width="9.57421875" style="16" bestFit="1" customWidth="1"/>
    <col min="6" max="6" width="9.57421875" style="16" customWidth="1"/>
    <col min="7" max="7" width="9.8515625" style="16" customWidth="1"/>
    <col min="8" max="8" width="9.7109375" style="16" customWidth="1"/>
    <col min="9" max="9" width="11.140625" style="16" customWidth="1"/>
    <col min="10" max="10" width="7.28125" style="60" customWidth="1"/>
    <col min="11" max="11" width="11.57421875" style="60" customWidth="1"/>
    <col min="12" max="12" width="9.57421875" style="16" bestFit="1" customWidth="1"/>
    <col min="13" max="13" width="9.57421875" style="16" customWidth="1"/>
    <col min="14" max="14" width="10.8515625" style="16" bestFit="1" customWidth="1"/>
    <col min="15" max="15" width="9.57421875" style="16" customWidth="1"/>
    <col min="16" max="16" width="11.140625" style="16" customWidth="1"/>
    <col min="17" max="16384" width="9.140625" style="16" customWidth="1"/>
  </cols>
  <sheetData>
    <row r="1" spans="2:20" ht="27" customHeight="1">
      <c r="B1" s="472" t="s">
        <v>230</v>
      </c>
      <c r="C1" s="581" t="s">
        <v>464</v>
      </c>
      <c r="D1" s="581"/>
      <c r="E1" s="581"/>
      <c r="F1" s="581"/>
      <c r="G1" s="34"/>
      <c r="H1" s="44"/>
      <c r="J1" s="34"/>
      <c r="K1" s="34"/>
      <c r="L1" s="34"/>
      <c r="M1" s="34"/>
      <c r="N1" s="41"/>
      <c r="O1" s="65"/>
      <c r="P1" s="73"/>
      <c r="Q1" s="49"/>
      <c r="R1" s="587"/>
      <c r="S1" s="587"/>
      <c r="T1" s="587"/>
    </row>
    <row r="2" spans="1:20" ht="15.75" customHeight="1">
      <c r="A2" s="14"/>
      <c r="B2" s="473" t="s">
        <v>480</v>
      </c>
      <c r="C2" s="575" t="s">
        <v>466</v>
      </c>
      <c r="D2" s="576"/>
      <c r="E2" s="576"/>
      <c r="F2" s="577"/>
      <c r="G2" s="241"/>
      <c r="H2" s="38"/>
      <c r="I2" s="40"/>
      <c r="J2" s="34"/>
      <c r="K2" s="34"/>
      <c r="L2" s="34"/>
      <c r="M2" s="34"/>
      <c r="N2" s="596"/>
      <c r="O2" s="596"/>
      <c r="P2" s="596"/>
      <c r="Q2" s="49"/>
      <c r="R2" s="587"/>
      <c r="S2" s="587"/>
      <c r="T2" s="587"/>
    </row>
    <row r="3" spans="1:17" ht="15.75" customHeight="1">
      <c r="A3" s="14"/>
      <c r="B3" s="473" t="s">
        <v>588</v>
      </c>
      <c r="C3" s="575" t="s">
        <v>467</v>
      </c>
      <c r="D3" s="576"/>
      <c r="E3" s="576"/>
      <c r="F3" s="577"/>
      <c r="G3" s="39"/>
      <c r="H3" s="38"/>
      <c r="I3" s="40"/>
      <c r="J3" s="34"/>
      <c r="K3" s="34"/>
      <c r="L3" s="34"/>
      <c r="M3" s="34"/>
      <c r="N3" s="34"/>
      <c r="O3" s="34"/>
      <c r="P3" s="34"/>
      <c r="Q3" s="16" t="s">
        <v>338</v>
      </c>
    </row>
    <row r="4" spans="1:16" ht="15.75" customHeight="1">
      <c r="A4" s="16"/>
      <c r="B4" s="473" t="s">
        <v>589</v>
      </c>
      <c r="C4" s="575" t="s">
        <v>468</v>
      </c>
      <c r="D4" s="576"/>
      <c r="E4" s="576"/>
      <c r="F4" s="577"/>
      <c r="G4" s="69"/>
      <c r="H4" s="68"/>
      <c r="I4" s="70"/>
      <c r="J4" s="51"/>
      <c r="K4" s="51"/>
      <c r="L4" s="51"/>
      <c r="M4" s="51"/>
      <c r="N4" s="51"/>
      <c r="O4" s="51"/>
      <c r="P4" s="51"/>
    </row>
    <row r="5" spans="1:16" ht="15.75" customHeight="1">
      <c r="A5" s="16"/>
      <c r="B5" s="476" t="s">
        <v>328</v>
      </c>
      <c r="C5" s="578" t="s">
        <v>463</v>
      </c>
      <c r="D5" s="579"/>
      <c r="E5" s="579"/>
      <c r="F5" s="580"/>
      <c r="G5" s="69"/>
      <c r="H5" s="68"/>
      <c r="I5" s="70"/>
      <c r="J5" s="51"/>
      <c r="K5" s="51"/>
      <c r="L5" s="51"/>
      <c r="M5" s="51"/>
      <c r="N5" s="51"/>
      <c r="O5" s="51"/>
      <c r="P5" s="51"/>
    </row>
    <row r="6" spans="1:16" ht="15.75" customHeight="1">
      <c r="A6" s="16"/>
      <c r="B6" s="476" t="s">
        <v>329</v>
      </c>
      <c r="C6" s="578" t="s">
        <v>465</v>
      </c>
      <c r="D6" s="579"/>
      <c r="E6" s="579"/>
      <c r="F6" s="580"/>
      <c r="G6" s="69"/>
      <c r="H6" s="68"/>
      <c r="I6" s="70"/>
      <c r="J6" s="51"/>
      <c r="K6" s="51"/>
      <c r="L6" s="51"/>
      <c r="M6" s="51"/>
      <c r="N6" s="51"/>
      <c r="O6" s="51"/>
      <c r="P6" s="51"/>
    </row>
    <row r="7" spans="1:16" ht="18" customHeight="1">
      <c r="A7" s="16"/>
      <c r="B7" s="10"/>
      <c r="C7" s="18"/>
      <c r="D7" s="17"/>
      <c r="E7" s="24"/>
      <c r="F7" s="21"/>
      <c r="G7" s="69"/>
      <c r="H7" s="68"/>
      <c r="I7" s="70"/>
      <c r="J7" s="51"/>
      <c r="K7" s="51"/>
      <c r="L7" s="51"/>
      <c r="M7" s="51"/>
      <c r="N7" s="51"/>
      <c r="O7" s="51"/>
      <c r="P7" s="51"/>
    </row>
    <row r="8" spans="1:16" ht="13.5">
      <c r="A8" s="46"/>
      <c r="B8" s="597" t="s">
        <v>261</v>
      </c>
      <c r="C8" s="598"/>
      <c r="D8" s="598"/>
      <c r="E8" s="598"/>
      <c r="F8" s="598"/>
      <c r="G8" s="598"/>
      <c r="H8" s="598"/>
      <c r="I8" s="598"/>
      <c r="J8" s="52"/>
      <c r="K8" s="52"/>
      <c r="L8" s="53"/>
      <c r="M8" s="53"/>
      <c r="N8" s="53"/>
      <c r="O8" s="53"/>
      <c r="P8" s="53"/>
    </row>
    <row r="9" spans="2:16" ht="20.25" customHeight="1">
      <c r="B9" s="599" t="s">
        <v>591</v>
      </c>
      <c r="C9" s="599"/>
      <c r="D9" s="599"/>
      <c r="E9" s="599"/>
      <c r="F9" s="599"/>
      <c r="G9" s="599"/>
      <c r="H9" s="599"/>
      <c r="I9" s="599"/>
      <c r="J9" s="50"/>
      <c r="K9" s="50"/>
      <c r="L9" s="50"/>
      <c r="M9" s="50"/>
      <c r="N9" s="50"/>
      <c r="O9" s="50"/>
      <c r="P9" s="50"/>
    </row>
    <row r="10" spans="2:16" ht="14.2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2:16" ht="15" customHeight="1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P11" s="125"/>
    </row>
    <row r="12" spans="1:16" ht="14.25">
      <c r="A12" s="550" t="s">
        <v>233</v>
      </c>
      <c r="B12" s="550" t="s">
        <v>51</v>
      </c>
      <c r="C12" s="600" t="s">
        <v>614</v>
      </c>
      <c r="D12" s="600"/>
      <c r="E12" s="600"/>
      <c r="F12" s="600"/>
      <c r="G12" s="600"/>
      <c r="H12" s="600"/>
      <c r="I12" s="600"/>
      <c r="J12" s="600" t="s">
        <v>615</v>
      </c>
      <c r="K12" s="600"/>
      <c r="L12" s="600"/>
      <c r="M12" s="600"/>
      <c r="N12" s="600"/>
      <c r="O12" s="600"/>
      <c r="P12" s="600"/>
    </row>
    <row r="13" spans="1:16" ht="21.75" customHeight="1">
      <c r="A13" s="592"/>
      <c r="B13" s="592"/>
      <c r="C13" s="133"/>
      <c r="D13" s="134"/>
      <c r="E13" s="134"/>
      <c r="F13" s="601" t="s">
        <v>50</v>
      </c>
      <c r="G13" s="602"/>
      <c r="H13" s="594" t="s">
        <v>57</v>
      </c>
      <c r="I13" s="135"/>
      <c r="J13" s="134"/>
      <c r="K13" s="134"/>
      <c r="L13" s="134"/>
      <c r="M13" s="601" t="s">
        <v>50</v>
      </c>
      <c r="N13" s="602"/>
      <c r="O13" s="134"/>
      <c r="P13" s="136"/>
    </row>
    <row r="14" spans="1:16" s="26" customFormat="1" ht="69.75" customHeight="1">
      <c r="A14" s="593"/>
      <c r="B14" s="593"/>
      <c r="C14" s="130" t="s">
        <v>54</v>
      </c>
      <c r="D14" s="104" t="s">
        <v>52</v>
      </c>
      <c r="E14" s="104" t="s">
        <v>55</v>
      </c>
      <c r="F14" s="23" t="s">
        <v>56</v>
      </c>
      <c r="G14" s="23" t="s">
        <v>235</v>
      </c>
      <c r="H14" s="595"/>
      <c r="I14" s="129" t="s">
        <v>53</v>
      </c>
      <c r="J14" s="33" t="s">
        <v>54</v>
      </c>
      <c r="K14" s="104" t="s">
        <v>52</v>
      </c>
      <c r="L14" s="104" t="s">
        <v>55</v>
      </c>
      <c r="M14" s="23" t="s">
        <v>56</v>
      </c>
      <c r="N14" s="23" t="s">
        <v>235</v>
      </c>
      <c r="O14" s="104" t="s">
        <v>339</v>
      </c>
      <c r="P14" s="137" t="s">
        <v>53</v>
      </c>
    </row>
    <row r="15" spans="1:16" s="26" customFormat="1" ht="13.5">
      <c r="A15" s="32">
        <v>1</v>
      </c>
      <c r="B15" s="105">
        <v>2</v>
      </c>
      <c r="C15" s="31">
        <v>3</v>
      </c>
      <c r="D15" s="32">
        <v>4</v>
      </c>
      <c r="E15" s="105">
        <v>5</v>
      </c>
      <c r="F15" s="31">
        <v>6</v>
      </c>
      <c r="G15" s="32">
        <v>7</v>
      </c>
      <c r="H15" s="105">
        <v>8</v>
      </c>
      <c r="I15" s="31">
        <v>9</v>
      </c>
      <c r="J15" s="32">
        <v>10</v>
      </c>
      <c r="K15" s="105">
        <v>11</v>
      </c>
      <c r="L15" s="31">
        <v>12</v>
      </c>
      <c r="M15" s="32">
        <v>13</v>
      </c>
      <c r="N15" s="105">
        <v>14</v>
      </c>
      <c r="O15" s="31">
        <v>15</v>
      </c>
      <c r="P15" s="32">
        <v>16</v>
      </c>
    </row>
    <row r="16" spans="1:16" ht="20.25" customHeight="1">
      <c r="A16" s="54">
        <v>1</v>
      </c>
      <c r="B16" s="55" t="s">
        <v>355</v>
      </c>
      <c r="C16" s="495">
        <v>2</v>
      </c>
      <c r="D16" s="495">
        <v>25</v>
      </c>
      <c r="E16" s="496">
        <f>C16*D16*3</f>
        <v>150</v>
      </c>
      <c r="F16" s="496">
        <v>5</v>
      </c>
      <c r="G16" s="496">
        <f>C16*D16*F16</f>
        <v>250</v>
      </c>
      <c r="H16" s="495">
        <v>1.5</v>
      </c>
      <c r="I16" s="496">
        <f>E16+G16+(H16*D16*2)</f>
        <v>475</v>
      </c>
      <c r="J16" s="495">
        <v>2</v>
      </c>
      <c r="K16" s="495">
        <v>25</v>
      </c>
      <c r="L16" s="496">
        <f>J16*K16*3</f>
        <v>150</v>
      </c>
      <c r="M16" s="496">
        <v>5</v>
      </c>
      <c r="N16" s="496">
        <f>J16*K16*M16</f>
        <v>250</v>
      </c>
      <c r="O16" s="495">
        <v>1.5</v>
      </c>
      <c r="P16" s="496">
        <f>L16+N16+(O16*K16*2)</f>
        <v>475</v>
      </c>
    </row>
    <row r="17" spans="1:16" ht="20.25" customHeight="1">
      <c r="A17" s="56">
        <v>2</v>
      </c>
      <c r="B17" s="57" t="s">
        <v>356</v>
      </c>
      <c r="C17" s="495">
        <v>1</v>
      </c>
      <c r="D17" s="495">
        <v>20</v>
      </c>
      <c r="E17" s="496">
        <f>C17*D17*3</f>
        <v>60</v>
      </c>
      <c r="F17" s="496">
        <v>5</v>
      </c>
      <c r="G17" s="496">
        <f>C17*D17*F17</f>
        <v>100</v>
      </c>
      <c r="H17" s="495">
        <v>1.5</v>
      </c>
      <c r="I17" s="496">
        <f>E17+G17+(H17*D17*2)</f>
        <v>220</v>
      </c>
      <c r="J17" s="495">
        <v>1</v>
      </c>
      <c r="K17" s="495">
        <v>20</v>
      </c>
      <c r="L17" s="496">
        <f>J17*K17*3</f>
        <v>60</v>
      </c>
      <c r="M17" s="496">
        <v>5</v>
      </c>
      <c r="N17" s="496">
        <f>J17*K17*M17</f>
        <v>100</v>
      </c>
      <c r="O17" s="495">
        <v>1.5</v>
      </c>
      <c r="P17" s="496">
        <f>L17+N17+(O17*K17*2)</f>
        <v>220</v>
      </c>
    </row>
    <row r="18" spans="1:16" ht="20.25" customHeight="1">
      <c r="A18" s="56">
        <v>3</v>
      </c>
      <c r="B18" s="57" t="s">
        <v>357</v>
      </c>
      <c r="C18" s="495">
        <v>4</v>
      </c>
      <c r="D18" s="495">
        <v>3</v>
      </c>
      <c r="E18" s="496">
        <f>C18*D18*3</f>
        <v>36</v>
      </c>
      <c r="F18" s="496">
        <v>22.5</v>
      </c>
      <c r="G18" s="496">
        <f>F18*D18*C18</f>
        <v>270</v>
      </c>
      <c r="H18" s="495">
        <v>0</v>
      </c>
      <c r="I18" s="496">
        <f>E18+G18+(H18*D18*2)-1</f>
        <v>305</v>
      </c>
      <c r="J18" s="495">
        <v>4</v>
      </c>
      <c r="K18" s="495">
        <v>3</v>
      </c>
      <c r="L18" s="496">
        <f>J18*K18*3</f>
        <v>36</v>
      </c>
      <c r="M18" s="496">
        <v>22.5</v>
      </c>
      <c r="N18" s="496">
        <f>J18*K18*M18</f>
        <v>270</v>
      </c>
      <c r="O18" s="495">
        <v>0</v>
      </c>
      <c r="P18" s="496">
        <f>L18+N18+(O18*K18*2)-1</f>
        <v>305</v>
      </c>
    </row>
    <row r="19" spans="1:16" s="194" customFormat="1" ht="20.25" customHeight="1">
      <c r="A19" s="192"/>
      <c r="B19" s="193" t="s">
        <v>358</v>
      </c>
      <c r="C19" s="497"/>
      <c r="D19" s="497"/>
      <c r="E19" s="498"/>
      <c r="F19" s="498"/>
      <c r="G19" s="498"/>
      <c r="H19" s="498"/>
      <c r="I19" s="498">
        <f>SUM(I16:I18)</f>
        <v>1000</v>
      </c>
      <c r="J19" s="497"/>
      <c r="K19" s="497"/>
      <c r="L19" s="498"/>
      <c r="M19" s="498"/>
      <c r="N19" s="498"/>
      <c r="O19" s="498"/>
      <c r="P19" s="498">
        <f>SUM(P16:P18)</f>
        <v>1000</v>
      </c>
    </row>
    <row r="20" spans="1:16" ht="20.25" customHeight="1">
      <c r="A20" s="56"/>
      <c r="B20" s="11" t="s">
        <v>488</v>
      </c>
      <c r="C20" s="495">
        <v>4</v>
      </c>
      <c r="D20" s="495">
        <v>3</v>
      </c>
      <c r="E20" s="496">
        <f>C20*D20*20</f>
        <v>240</v>
      </c>
      <c r="F20" s="496">
        <v>20</v>
      </c>
      <c r="G20" s="496">
        <f>F20*3*D20</f>
        <v>180</v>
      </c>
      <c r="H20" s="496">
        <v>110</v>
      </c>
      <c r="I20" s="496">
        <f>E20+G20+(H20*D20*2)</f>
        <v>1080</v>
      </c>
      <c r="J20" s="495">
        <v>4</v>
      </c>
      <c r="K20" s="495">
        <v>3</v>
      </c>
      <c r="L20" s="496">
        <f>J20*K20*20</f>
        <v>240</v>
      </c>
      <c r="M20" s="496">
        <v>20</v>
      </c>
      <c r="N20" s="496">
        <f>K20*3*M20</f>
        <v>180</v>
      </c>
      <c r="O20" s="496">
        <v>110</v>
      </c>
      <c r="P20" s="496">
        <f>L20+N20+(O20*K20*2)</f>
        <v>1080</v>
      </c>
    </row>
    <row r="21" spans="1:16" ht="20.25" customHeight="1">
      <c r="A21" s="56"/>
      <c r="B21" s="11" t="s">
        <v>489</v>
      </c>
      <c r="C21" s="495">
        <v>5</v>
      </c>
      <c r="D21" s="495">
        <v>1</v>
      </c>
      <c r="E21" s="496">
        <f>C21*D21*20</f>
        <v>100</v>
      </c>
      <c r="F21" s="496">
        <v>20</v>
      </c>
      <c r="G21" s="496">
        <f>F21*4*D21</f>
        <v>80</v>
      </c>
      <c r="H21" s="496">
        <v>120</v>
      </c>
      <c r="I21" s="496">
        <f>E21+G21+(H21*D21*2)</f>
        <v>420</v>
      </c>
      <c r="J21" s="495">
        <v>5</v>
      </c>
      <c r="K21" s="495">
        <v>1</v>
      </c>
      <c r="L21" s="496">
        <f>J21*K21*20</f>
        <v>100</v>
      </c>
      <c r="M21" s="496">
        <v>20</v>
      </c>
      <c r="N21" s="496">
        <f>K21*4*M21</f>
        <v>80</v>
      </c>
      <c r="O21" s="495">
        <v>120</v>
      </c>
      <c r="P21" s="496">
        <f>L21+N21+(O21*K21*2)</f>
        <v>420</v>
      </c>
    </row>
    <row r="22" spans="1:18" ht="20.25" customHeight="1">
      <c r="A22" s="56"/>
      <c r="B22" s="12" t="s">
        <v>359</v>
      </c>
      <c r="C22" s="495"/>
      <c r="D22" s="495"/>
      <c r="E22" s="499"/>
      <c r="F22" s="499"/>
      <c r="G22" s="499"/>
      <c r="H22" s="499"/>
      <c r="I22" s="499">
        <f>SUM(I20:I21)</f>
        <v>1500</v>
      </c>
      <c r="J22" s="495"/>
      <c r="K22" s="495"/>
      <c r="L22" s="499"/>
      <c r="M22" s="499"/>
      <c r="N22" s="499"/>
      <c r="O22" s="499"/>
      <c r="P22" s="499">
        <f>SUM(P20:P21)</f>
        <v>1500</v>
      </c>
      <c r="R22" s="16" t="s">
        <v>351</v>
      </c>
    </row>
    <row r="23" spans="1:16" s="196" customFormat="1" ht="20.25" customHeight="1">
      <c r="A23" s="195"/>
      <c r="B23" s="12" t="s">
        <v>290</v>
      </c>
      <c r="C23" s="500"/>
      <c r="D23" s="500"/>
      <c r="E23" s="499"/>
      <c r="F23" s="499"/>
      <c r="G23" s="499"/>
      <c r="H23" s="499"/>
      <c r="I23" s="499">
        <f>I19+I22</f>
        <v>2500</v>
      </c>
      <c r="J23" s="500"/>
      <c r="K23" s="500"/>
      <c r="L23" s="499"/>
      <c r="M23" s="499"/>
      <c r="N23" s="499"/>
      <c r="O23" s="499"/>
      <c r="P23" s="499">
        <f>P19+P22</f>
        <v>2500</v>
      </c>
    </row>
    <row r="24" spans="1:16" ht="25.5" customHeight="1">
      <c r="A24" s="56"/>
      <c r="B24" s="11" t="s">
        <v>216</v>
      </c>
      <c r="C24" s="495"/>
      <c r="D24" s="495"/>
      <c r="E24" s="496"/>
      <c r="F24" s="496"/>
      <c r="G24" s="496"/>
      <c r="H24" s="495"/>
      <c r="I24" s="496"/>
      <c r="J24" s="495"/>
      <c r="K24" s="495"/>
      <c r="L24" s="496"/>
      <c r="M24" s="496"/>
      <c r="N24" s="496"/>
      <c r="O24" s="495"/>
      <c r="P24" s="496"/>
    </row>
    <row r="25" spans="1:16" ht="15" customHeight="1">
      <c r="A25" s="56"/>
      <c r="B25" s="11" t="s">
        <v>289</v>
      </c>
      <c r="C25" s="495"/>
      <c r="D25" s="495"/>
      <c r="E25" s="496"/>
      <c r="F25" s="496"/>
      <c r="G25" s="496"/>
      <c r="H25" s="495"/>
      <c r="I25" s="496">
        <f>E25+G25+(H25*D25*2)</f>
        <v>0</v>
      </c>
      <c r="J25" s="495"/>
      <c r="K25" s="495"/>
      <c r="L25" s="496"/>
      <c r="M25" s="496"/>
      <c r="N25" s="496"/>
      <c r="O25" s="495"/>
      <c r="P25" s="496">
        <v>750</v>
      </c>
    </row>
    <row r="26" spans="1:16" ht="32.25" customHeight="1">
      <c r="A26" s="58"/>
      <c r="B26" s="27" t="s">
        <v>354</v>
      </c>
      <c r="C26" s="501"/>
      <c r="D26" s="501"/>
      <c r="E26" s="502"/>
      <c r="F26" s="502"/>
      <c r="G26" s="502"/>
      <c r="H26" s="501"/>
      <c r="I26" s="502">
        <v>2500</v>
      </c>
      <c r="J26" s="501"/>
      <c r="K26" s="501"/>
      <c r="L26" s="502"/>
      <c r="M26" s="502"/>
      <c r="N26" s="502"/>
      <c r="O26" s="501"/>
      <c r="P26" s="502">
        <v>1750</v>
      </c>
    </row>
    <row r="27" spans="1:16" ht="18" customHeight="1">
      <c r="A27" s="32"/>
      <c r="B27" s="13" t="s">
        <v>290</v>
      </c>
      <c r="C27" s="115"/>
      <c r="D27" s="115"/>
      <c r="E27" s="503"/>
      <c r="F27" s="503"/>
      <c r="G27" s="503"/>
      <c r="H27" s="503"/>
      <c r="I27" s="504">
        <f>I23</f>
        <v>2500</v>
      </c>
      <c r="J27" s="115"/>
      <c r="K27" s="115"/>
      <c r="L27" s="503"/>
      <c r="M27" s="503"/>
      <c r="N27" s="503"/>
      <c r="O27" s="503"/>
      <c r="P27" s="504">
        <f>P23</f>
        <v>2500</v>
      </c>
    </row>
    <row r="28" spans="1:16" ht="14.25" customHeight="1">
      <c r="A28" s="32"/>
      <c r="B28" s="114" t="s">
        <v>216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1:16" ht="21.75" customHeight="1">
      <c r="A29" s="32"/>
      <c r="B29" s="494" t="s">
        <v>289</v>
      </c>
      <c r="C29" s="42" t="s">
        <v>234</v>
      </c>
      <c r="D29" s="42" t="s">
        <v>234</v>
      </c>
      <c r="E29" s="42" t="s">
        <v>234</v>
      </c>
      <c r="F29" s="42" t="s">
        <v>234</v>
      </c>
      <c r="G29" s="42" t="s">
        <v>234</v>
      </c>
      <c r="H29" s="42" t="s">
        <v>234</v>
      </c>
      <c r="I29" s="42">
        <v>0</v>
      </c>
      <c r="J29" s="42" t="s">
        <v>234</v>
      </c>
      <c r="K29" s="42" t="s">
        <v>234</v>
      </c>
      <c r="L29" s="42" t="s">
        <v>234</v>
      </c>
      <c r="M29" s="42" t="s">
        <v>234</v>
      </c>
      <c r="N29" s="42" t="s">
        <v>234</v>
      </c>
      <c r="O29" s="42" t="s">
        <v>234</v>
      </c>
      <c r="P29" s="42">
        <v>0</v>
      </c>
    </row>
  </sheetData>
  <sheetProtection/>
  <mergeCells count="18">
    <mergeCell ref="B12:B14"/>
    <mergeCell ref="C3:F3"/>
    <mergeCell ref="C4:F4"/>
    <mergeCell ref="C6:F6"/>
    <mergeCell ref="C12:I12"/>
    <mergeCell ref="J12:P12"/>
    <mergeCell ref="F13:G13"/>
    <mergeCell ref="M13:N13"/>
    <mergeCell ref="C1:F1"/>
    <mergeCell ref="C5:F5"/>
    <mergeCell ref="A12:A14"/>
    <mergeCell ref="H13:H14"/>
    <mergeCell ref="R1:T1"/>
    <mergeCell ref="N2:P2"/>
    <mergeCell ref="R2:T2"/>
    <mergeCell ref="B8:I8"/>
    <mergeCell ref="B9:I9"/>
    <mergeCell ref="C2:F2"/>
  </mergeCells>
  <printOptions/>
  <pageMargins left="0.75" right="0.75" top="1" bottom="1" header="0.5" footer="0.5"/>
  <pageSetup horizontalDpi="600" verticalDpi="600" orientation="landscape" scale="75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145"/>
  <sheetViews>
    <sheetView zoomScalePageLayoutView="0" workbookViewId="0" topLeftCell="A7">
      <selection activeCell="AH17" sqref="AH17"/>
    </sheetView>
  </sheetViews>
  <sheetFormatPr defaultColWidth="9.140625" defaultRowHeight="12.75"/>
  <cols>
    <col min="1" max="1" width="4.8515625" style="16" customWidth="1"/>
    <col min="2" max="2" width="35.57421875" style="16" customWidth="1"/>
    <col min="3" max="3" width="10.140625" style="16" customWidth="1"/>
    <col min="4" max="4" width="9.8515625" style="16" customWidth="1"/>
    <col min="5" max="5" width="10.28125" style="16" customWidth="1"/>
    <col min="6" max="6" width="9.140625" style="16" customWidth="1"/>
    <col min="7" max="7" width="9.57421875" style="16" customWidth="1"/>
    <col min="8" max="8" width="9.8515625" style="16" customWidth="1"/>
    <col min="9" max="9" width="8.28125" style="16" customWidth="1"/>
    <col min="10" max="10" width="9.140625" style="16" customWidth="1"/>
    <col min="11" max="11" width="11.00390625" style="16" customWidth="1"/>
    <col min="12" max="12" width="9.57421875" style="16" customWidth="1"/>
    <col min="13" max="13" width="11.00390625" style="16" customWidth="1"/>
    <col min="14" max="15" width="9.140625" style="16" customWidth="1"/>
    <col min="16" max="16" width="9.8515625" style="16" customWidth="1"/>
    <col min="17" max="17" width="10.7109375" style="16" customWidth="1"/>
    <col min="18" max="18" width="10.8515625" style="16" customWidth="1"/>
    <col min="19" max="19" width="10.00390625" style="16" customWidth="1"/>
    <col min="20" max="25" width="9.140625" style="16" customWidth="1"/>
    <col min="26" max="26" width="10.28125" style="16" customWidth="1"/>
    <col min="27" max="31" width="9.140625" style="16" customWidth="1"/>
    <col min="32" max="32" width="10.140625" style="16" customWidth="1"/>
    <col min="33" max="33" width="11.00390625" style="16" customWidth="1"/>
    <col min="34" max="16384" width="9.140625" style="16" customWidth="1"/>
  </cols>
  <sheetData>
    <row r="1" spans="1:16" ht="20.25" customHeight="1">
      <c r="A1" s="37"/>
      <c r="B1" s="472" t="s">
        <v>230</v>
      </c>
      <c r="C1" s="581" t="s">
        <v>464</v>
      </c>
      <c r="D1" s="581"/>
      <c r="E1" s="581"/>
      <c r="F1" s="581"/>
      <c r="G1" s="605"/>
      <c r="H1" s="605"/>
      <c r="I1" s="77"/>
      <c r="J1" s="65"/>
      <c r="K1" s="73"/>
      <c r="L1" s="62"/>
      <c r="M1" s="44"/>
      <c r="N1" s="44"/>
      <c r="O1" s="44"/>
      <c r="P1" s="44"/>
    </row>
    <row r="2" spans="1:16" ht="20.25" customHeight="1">
      <c r="A2" s="37"/>
      <c r="B2" s="473" t="s">
        <v>480</v>
      </c>
      <c r="C2" s="575" t="s">
        <v>466</v>
      </c>
      <c r="D2" s="576"/>
      <c r="E2" s="576"/>
      <c r="F2" s="577"/>
      <c r="G2" s="605"/>
      <c r="H2" s="605"/>
      <c r="I2" s="596"/>
      <c r="J2" s="596"/>
      <c r="K2" s="596"/>
      <c r="L2" s="62"/>
      <c r="M2" s="62"/>
      <c r="N2" s="44"/>
      <c r="O2" s="44"/>
      <c r="P2" s="44"/>
    </row>
    <row r="3" spans="1:11" ht="20.25" customHeight="1">
      <c r="A3" s="78"/>
      <c r="B3" s="473" t="s">
        <v>588</v>
      </c>
      <c r="C3" s="575" t="s">
        <v>467</v>
      </c>
      <c r="D3" s="576"/>
      <c r="E3" s="576"/>
      <c r="F3" s="577"/>
      <c r="G3" s="61"/>
      <c r="H3" s="18"/>
      <c r="I3" s="17"/>
      <c r="J3" s="17"/>
      <c r="K3" s="17"/>
    </row>
    <row r="4" spans="1:8" s="17" customFormat="1" ht="20.25" customHeight="1">
      <c r="A4" s="78"/>
      <c r="B4" s="473" t="s">
        <v>589</v>
      </c>
      <c r="C4" s="575" t="s">
        <v>468</v>
      </c>
      <c r="D4" s="576"/>
      <c r="E4" s="576"/>
      <c r="F4" s="577"/>
      <c r="G4" s="18"/>
      <c r="H4" s="78"/>
    </row>
    <row r="5" spans="1:11" s="63" customFormat="1" ht="20.25" customHeight="1">
      <c r="A5" s="15"/>
      <c r="B5" s="476" t="s">
        <v>328</v>
      </c>
      <c r="C5" s="578" t="s">
        <v>463</v>
      </c>
      <c r="D5" s="579"/>
      <c r="E5" s="579"/>
      <c r="F5" s="580"/>
      <c r="G5" s="72"/>
      <c r="H5" s="72"/>
      <c r="I5" s="72"/>
      <c r="J5" s="72"/>
      <c r="K5" s="72"/>
    </row>
    <row r="6" spans="1:11" s="63" customFormat="1" ht="20.25" customHeight="1">
      <c r="A6" s="15"/>
      <c r="B6" s="476" t="s">
        <v>329</v>
      </c>
      <c r="C6" s="578" t="s">
        <v>465</v>
      </c>
      <c r="D6" s="579"/>
      <c r="E6" s="579"/>
      <c r="F6" s="580"/>
      <c r="G6" s="72"/>
      <c r="H6" s="72"/>
      <c r="I6" s="72"/>
      <c r="J6" s="72"/>
      <c r="K6" s="72"/>
    </row>
    <row r="7" spans="1:11" s="63" customFormat="1" ht="20.25" customHeight="1">
      <c r="A7" s="15"/>
      <c r="B7" s="476" t="s">
        <v>475</v>
      </c>
      <c r="C7" s="603" t="s">
        <v>476</v>
      </c>
      <c r="D7" s="603"/>
      <c r="E7" s="603"/>
      <c r="F7" s="603"/>
      <c r="G7" s="72"/>
      <c r="H7" s="72"/>
      <c r="I7" s="72"/>
      <c r="J7" s="72"/>
      <c r="K7" s="72"/>
    </row>
    <row r="8" spans="2:9" s="66" customFormat="1" ht="14.25">
      <c r="B8" s="607"/>
      <c r="C8" s="607"/>
      <c r="D8" s="607"/>
      <c r="E8" s="607"/>
      <c r="F8" s="607"/>
      <c r="G8" s="607"/>
      <c r="H8" s="607"/>
      <c r="I8" s="607"/>
    </row>
    <row r="9" spans="2:9" s="66" customFormat="1" ht="14.25">
      <c r="B9" s="51"/>
      <c r="D9" s="85" t="s">
        <v>260</v>
      </c>
      <c r="E9" s="51"/>
      <c r="F9" s="51"/>
      <c r="G9" s="51"/>
      <c r="H9" s="51"/>
      <c r="I9" s="51"/>
    </row>
    <row r="10" spans="1:9" s="9" customFormat="1" ht="27" customHeight="1">
      <c r="A10" s="62"/>
      <c r="B10" s="606" t="s">
        <v>617</v>
      </c>
      <c r="C10" s="606"/>
      <c r="D10" s="606"/>
      <c r="E10" s="606"/>
      <c r="F10" s="606"/>
      <c r="G10" s="606"/>
      <c r="H10" s="606"/>
      <c r="I10" s="606"/>
    </row>
    <row r="11" spans="1:34" s="66" customFormat="1" ht="14.25">
      <c r="A11" s="34"/>
      <c r="B11" s="62"/>
      <c r="C11" s="67"/>
      <c r="D11" s="67"/>
      <c r="E11" s="67"/>
      <c r="AH11" s="125"/>
    </row>
    <row r="12" spans="1:34" s="66" customFormat="1" ht="23.25" customHeight="1">
      <c r="A12" s="34"/>
      <c r="B12" s="594" t="s">
        <v>298</v>
      </c>
      <c r="C12" s="594" t="s">
        <v>58</v>
      </c>
      <c r="D12" s="610" t="s">
        <v>62</v>
      </c>
      <c r="E12" s="611" t="s">
        <v>614</v>
      </c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3"/>
      <c r="T12" s="582" t="s">
        <v>615</v>
      </c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614"/>
      <c r="AG12" s="614"/>
      <c r="AH12" s="615"/>
    </row>
    <row r="13" spans="2:34" ht="13.5">
      <c r="B13" s="608"/>
      <c r="C13" s="604"/>
      <c r="D13" s="604"/>
      <c r="E13" s="616"/>
      <c r="F13" s="617"/>
      <c r="G13" s="618"/>
      <c r="H13" s="616" t="s">
        <v>300</v>
      </c>
      <c r="I13" s="619"/>
      <c r="J13" s="618"/>
      <c r="K13" s="604" t="s">
        <v>301</v>
      </c>
      <c r="L13" s="604" t="s">
        <v>315</v>
      </c>
      <c r="M13" s="604" t="s">
        <v>302</v>
      </c>
      <c r="N13" s="604" t="s">
        <v>303</v>
      </c>
      <c r="O13" s="604" t="s">
        <v>304</v>
      </c>
      <c r="P13" s="616" t="s">
        <v>305</v>
      </c>
      <c r="Q13" s="618"/>
      <c r="R13" s="621" t="s">
        <v>306</v>
      </c>
      <c r="S13" s="623" t="s">
        <v>340</v>
      </c>
      <c r="T13" s="616" t="s">
        <v>299</v>
      </c>
      <c r="U13" s="617"/>
      <c r="V13" s="618"/>
      <c r="W13" s="616" t="s">
        <v>300</v>
      </c>
      <c r="X13" s="619"/>
      <c r="Y13" s="618"/>
      <c r="Z13" s="604" t="s">
        <v>301</v>
      </c>
      <c r="AA13" s="604" t="s">
        <v>316</v>
      </c>
      <c r="AB13" s="604" t="s">
        <v>302</v>
      </c>
      <c r="AC13" s="604" t="s">
        <v>303</v>
      </c>
      <c r="AD13" s="604" t="s">
        <v>304</v>
      </c>
      <c r="AE13" s="616" t="s">
        <v>305</v>
      </c>
      <c r="AF13" s="618"/>
      <c r="AG13" s="621" t="s">
        <v>306</v>
      </c>
      <c r="AH13" s="621" t="s">
        <v>340</v>
      </c>
    </row>
    <row r="14" spans="2:34" ht="121.5" customHeight="1">
      <c r="B14" s="609"/>
      <c r="C14" s="595"/>
      <c r="D14" s="595"/>
      <c r="E14" s="123" t="s">
        <v>307</v>
      </c>
      <c r="F14" s="123" t="s">
        <v>308</v>
      </c>
      <c r="G14" s="123" t="s">
        <v>309</v>
      </c>
      <c r="H14" s="123" t="s">
        <v>310</v>
      </c>
      <c r="I14" s="123" t="s">
        <v>311</v>
      </c>
      <c r="J14" s="123" t="s">
        <v>312</v>
      </c>
      <c r="K14" s="620"/>
      <c r="L14" s="595"/>
      <c r="M14" s="595"/>
      <c r="N14" s="595"/>
      <c r="O14" s="595"/>
      <c r="P14" s="123" t="s">
        <v>314</v>
      </c>
      <c r="Q14" s="123" t="s">
        <v>313</v>
      </c>
      <c r="R14" s="622"/>
      <c r="S14" s="624"/>
      <c r="T14" s="123" t="s">
        <v>307</v>
      </c>
      <c r="U14" s="123" t="s">
        <v>308</v>
      </c>
      <c r="V14" s="123" t="s">
        <v>309</v>
      </c>
      <c r="W14" s="123" t="s">
        <v>310</v>
      </c>
      <c r="X14" s="123" t="s">
        <v>311</v>
      </c>
      <c r="Y14" s="123" t="s">
        <v>312</v>
      </c>
      <c r="Z14" s="620"/>
      <c r="AA14" s="595"/>
      <c r="AB14" s="595"/>
      <c r="AC14" s="595"/>
      <c r="AD14" s="595"/>
      <c r="AE14" s="123" t="s">
        <v>314</v>
      </c>
      <c r="AF14" s="123" t="s">
        <v>313</v>
      </c>
      <c r="AG14" s="622"/>
      <c r="AH14" s="622"/>
    </row>
    <row r="15" spans="2:34" ht="13.5">
      <c r="B15" s="103">
        <v>1</v>
      </c>
      <c r="C15" s="33">
        <v>2</v>
      </c>
      <c r="D15" s="33">
        <v>3</v>
      </c>
      <c r="E15" s="123">
        <v>4</v>
      </c>
      <c r="F15" s="123">
        <v>5</v>
      </c>
      <c r="G15" s="123">
        <v>6</v>
      </c>
      <c r="H15" s="123">
        <v>7</v>
      </c>
      <c r="I15" s="123">
        <v>8</v>
      </c>
      <c r="J15" s="123">
        <v>9</v>
      </c>
      <c r="K15" s="139">
        <v>10</v>
      </c>
      <c r="L15" s="104">
        <v>11</v>
      </c>
      <c r="M15" s="33">
        <v>12</v>
      </c>
      <c r="N15" s="33">
        <v>13</v>
      </c>
      <c r="O15" s="33">
        <v>14</v>
      </c>
      <c r="P15" s="123">
        <v>15</v>
      </c>
      <c r="Q15" s="123">
        <v>16</v>
      </c>
      <c r="R15" s="139">
        <v>17</v>
      </c>
      <c r="S15" s="139">
        <v>18</v>
      </c>
      <c r="T15" s="123">
        <v>19</v>
      </c>
      <c r="U15" s="123">
        <v>20</v>
      </c>
      <c r="V15" s="123">
        <v>21</v>
      </c>
      <c r="W15" s="123">
        <v>22</v>
      </c>
      <c r="X15" s="123">
        <v>23</v>
      </c>
      <c r="Y15" s="123">
        <v>24</v>
      </c>
      <c r="Z15" s="139">
        <v>25</v>
      </c>
      <c r="AA15" s="104">
        <v>26</v>
      </c>
      <c r="AB15" s="33">
        <v>27</v>
      </c>
      <c r="AC15" s="33">
        <v>28</v>
      </c>
      <c r="AD15" s="33">
        <v>29</v>
      </c>
      <c r="AE15" s="123">
        <v>30</v>
      </c>
      <c r="AF15" s="123">
        <v>31</v>
      </c>
      <c r="AG15" s="139">
        <v>32</v>
      </c>
      <c r="AH15" s="139">
        <v>33</v>
      </c>
    </row>
    <row r="16" spans="1:34" ht="20.25" customHeight="1">
      <c r="A16" s="17"/>
      <c r="B16" s="140" t="s">
        <v>370</v>
      </c>
      <c r="C16" s="123">
        <v>2007</v>
      </c>
      <c r="D16" s="123" t="s">
        <v>369</v>
      </c>
      <c r="E16" s="123">
        <v>2000</v>
      </c>
      <c r="F16" s="123"/>
      <c r="G16" s="123"/>
      <c r="H16" s="123">
        <v>510</v>
      </c>
      <c r="I16" s="123"/>
      <c r="J16" s="123"/>
      <c r="K16" s="376">
        <f>(+E16*H16+F16*I16+G16*J16)/1000</f>
        <v>1020</v>
      </c>
      <c r="L16" s="377">
        <v>20</v>
      </c>
      <c r="M16" s="376">
        <v>26</v>
      </c>
      <c r="N16" s="378">
        <v>30</v>
      </c>
      <c r="O16" s="31">
        <v>20.55</v>
      </c>
      <c r="P16" s="123">
        <v>190000</v>
      </c>
      <c r="Q16" s="376">
        <f>P16*12/1000</f>
        <v>2280</v>
      </c>
      <c r="R16" s="123">
        <f>K16+L16+M16+N16+O16+Q16</f>
        <v>3396.55</v>
      </c>
      <c r="S16" s="376">
        <v>990</v>
      </c>
      <c r="T16" s="123">
        <v>2000</v>
      </c>
      <c r="U16" s="123"/>
      <c r="V16" s="123"/>
      <c r="W16" s="123">
        <v>510</v>
      </c>
      <c r="X16" s="123"/>
      <c r="Y16" s="123"/>
      <c r="Z16" s="376">
        <f>(+T16*W16+U16*X16+V16*Y16)/1000</f>
        <v>1020</v>
      </c>
      <c r="AA16" s="377">
        <v>980</v>
      </c>
      <c r="AB16" s="376">
        <v>26</v>
      </c>
      <c r="AC16" s="378">
        <v>30</v>
      </c>
      <c r="AD16" s="31">
        <v>20.55</v>
      </c>
      <c r="AE16" s="123">
        <v>190000</v>
      </c>
      <c r="AF16" s="376">
        <f>AE16*12/1000</f>
        <v>2280</v>
      </c>
      <c r="AG16" s="376">
        <f>Z16+AA16+AB16+AC16+AD16+AF16</f>
        <v>4356.55</v>
      </c>
      <c r="AH16" s="376">
        <v>1500</v>
      </c>
    </row>
    <row r="17" spans="1:34" ht="13.5">
      <c r="A17" s="17"/>
      <c r="B17" s="140"/>
      <c r="C17" s="141"/>
      <c r="D17" s="123"/>
      <c r="E17" s="123"/>
      <c r="F17" s="123"/>
      <c r="G17" s="123"/>
      <c r="H17" s="123"/>
      <c r="I17" s="123"/>
      <c r="J17" s="123"/>
      <c r="K17" s="123"/>
      <c r="L17" s="378"/>
      <c r="M17" s="378"/>
      <c r="N17" s="378"/>
      <c r="O17" s="31"/>
      <c r="P17" s="123"/>
      <c r="Q17" s="376"/>
      <c r="R17" s="123"/>
      <c r="S17" s="123"/>
      <c r="T17" s="123"/>
      <c r="U17" s="123"/>
      <c r="V17" s="123"/>
      <c r="W17" s="123"/>
      <c r="X17" s="123"/>
      <c r="Y17" s="123"/>
      <c r="Z17" s="376"/>
      <c r="AA17" s="378"/>
      <c r="AB17" s="378"/>
      <c r="AC17" s="378"/>
      <c r="AD17" s="31"/>
      <c r="AE17" s="123"/>
      <c r="AF17" s="376"/>
      <c r="AG17" s="123"/>
      <c r="AH17" s="123"/>
    </row>
    <row r="18" spans="1:34" ht="13.5">
      <c r="A18" s="78"/>
      <c r="B18" s="57"/>
      <c r="C18" s="121"/>
      <c r="D18" s="142"/>
      <c r="E18" s="121"/>
      <c r="F18" s="121"/>
      <c r="G18" s="121"/>
      <c r="H18" s="121"/>
      <c r="I18" s="121"/>
      <c r="J18" s="121"/>
      <c r="K18" s="123"/>
      <c r="L18" s="202"/>
      <c r="M18" s="202"/>
      <c r="N18" s="202"/>
      <c r="O18" s="121"/>
      <c r="P18" s="22"/>
      <c r="Q18" s="20"/>
      <c r="R18" s="123"/>
      <c r="S18" s="123"/>
      <c r="T18" s="121"/>
      <c r="U18" s="121"/>
      <c r="V18" s="121"/>
      <c r="W18" s="121"/>
      <c r="X18" s="121"/>
      <c r="Y18" s="121"/>
      <c r="Z18" s="376"/>
      <c r="AA18" s="202"/>
      <c r="AB18" s="202"/>
      <c r="AC18" s="202"/>
      <c r="AD18" s="121"/>
      <c r="AE18" s="22"/>
      <c r="AF18" s="20"/>
      <c r="AG18" s="123"/>
      <c r="AH18" s="123"/>
    </row>
    <row r="19" spans="1:34" ht="13.5">
      <c r="A19" s="78"/>
      <c r="B19" s="57"/>
      <c r="C19" s="121"/>
      <c r="D19" s="142"/>
      <c r="E19" s="121"/>
      <c r="F19" s="121"/>
      <c r="G19" s="121"/>
      <c r="H19" s="121"/>
      <c r="I19" s="121"/>
      <c r="J19" s="121"/>
      <c r="K19" s="123"/>
      <c r="L19" s="202"/>
      <c r="M19" s="202"/>
      <c r="N19" s="202"/>
      <c r="O19" s="121"/>
      <c r="P19" s="22"/>
      <c r="Q19" s="20"/>
      <c r="R19" s="123"/>
      <c r="S19" s="123"/>
      <c r="T19" s="121"/>
      <c r="U19" s="121"/>
      <c r="V19" s="121"/>
      <c r="W19" s="121"/>
      <c r="X19" s="121"/>
      <c r="Y19" s="121"/>
      <c r="Z19" s="376"/>
      <c r="AA19" s="202"/>
      <c r="AB19" s="202"/>
      <c r="AC19" s="202"/>
      <c r="AD19" s="121"/>
      <c r="AE19" s="22"/>
      <c r="AF19" s="20"/>
      <c r="AG19" s="123"/>
      <c r="AH19" s="123"/>
    </row>
    <row r="20" spans="1:34" ht="14.25">
      <c r="A20" s="15"/>
      <c r="B20" s="143" t="s">
        <v>290</v>
      </c>
      <c r="C20" s="121"/>
      <c r="D20" s="144"/>
      <c r="E20" s="145"/>
      <c r="F20" s="145"/>
      <c r="G20" s="145"/>
      <c r="H20" s="145"/>
      <c r="I20" s="145"/>
      <c r="J20" s="145"/>
      <c r="K20" s="106">
        <f>SUM(K16:K19)</f>
        <v>1020</v>
      </c>
      <c r="L20" s="106">
        <f aca="true" t="shared" si="0" ref="L20:S20">SUM(L16:L19)</f>
        <v>20</v>
      </c>
      <c r="M20" s="106">
        <f t="shared" si="0"/>
        <v>26</v>
      </c>
      <c r="N20" s="106">
        <f t="shared" si="0"/>
        <v>30</v>
      </c>
      <c r="O20" s="146">
        <f t="shared" si="0"/>
        <v>20.55</v>
      </c>
      <c r="P20" s="146">
        <f t="shared" si="0"/>
        <v>190000</v>
      </c>
      <c r="Q20" s="106">
        <f t="shared" si="0"/>
        <v>2280</v>
      </c>
      <c r="R20" s="379">
        <f t="shared" si="0"/>
        <v>3396.55</v>
      </c>
      <c r="S20" s="106">
        <f t="shared" si="0"/>
        <v>990</v>
      </c>
      <c r="T20" s="145"/>
      <c r="U20" s="145"/>
      <c r="V20" s="145"/>
      <c r="W20" s="145"/>
      <c r="X20" s="145"/>
      <c r="Y20" s="145"/>
      <c r="Z20" s="106">
        <f>SUM(Z16:Z19)</f>
        <v>1020</v>
      </c>
      <c r="AA20" s="106">
        <f>SUM(AA16:AA19)</f>
        <v>980</v>
      </c>
      <c r="AB20" s="106">
        <f aca="true" t="shared" si="1" ref="AB20:AH20">SUM(AB16:AB19)</f>
        <v>26</v>
      </c>
      <c r="AC20" s="106">
        <f t="shared" si="1"/>
        <v>30</v>
      </c>
      <c r="AD20" s="146">
        <f t="shared" si="1"/>
        <v>20.55</v>
      </c>
      <c r="AE20" s="146">
        <f t="shared" si="1"/>
        <v>190000</v>
      </c>
      <c r="AF20" s="106">
        <f t="shared" si="1"/>
        <v>2280</v>
      </c>
      <c r="AG20" s="146">
        <f t="shared" si="1"/>
        <v>4356.55</v>
      </c>
      <c r="AH20" s="106">
        <f t="shared" si="1"/>
        <v>1500</v>
      </c>
    </row>
    <row r="21" spans="1:14" ht="14.25">
      <c r="A21" s="607"/>
      <c r="B21" s="607"/>
      <c r="C21" s="607"/>
      <c r="D21" s="607"/>
      <c r="E21" s="607"/>
      <c r="F21" s="607"/>
      <c r="G21" s="607"/>
      <c r="H21" s="607"/>
      <c r="I21" s="59"/>
      <c r="J21" s="59"/>
      <c r="K21" s="59"/>
      <c r="L21" s="59"/>
      <c r="M21" s="59"/>
      <c r="N21" s="17"/>
    </row>
    <row r="22" spans="1:14" ht="13.5">
      <c r="A22" s="72"/>
      <c r="B22" s="74"/>
      <c r="C22" s="74"/>
      <c r="D22" s="74"/>
      <c r="E22" s="74"/>
      <c r="F22" s="72"/>
      <c r="G22" s="72"/>
      <c r="H22" s="72"/>
      <c r="I22" s="72"/>
      <c r="J22" s="72"/>
      <c r="K22" s="72"/>
      <c r="L22" s="72"/>
      <c r="M22" s="72"/>
      <c r="N22" s="17"/>
    </row>
    <row r="23" spans="1:14" ht="14.25">
      <c r="A23" s="596"/>
      <c r="B23" s="596"/>
      <c r="C23" s="596"/>
      <c r="D23" s="596"/>
      <c r="E23" s="596"/>
      <c r="F23" s="596"/>
      <c r="G23" s="596"/>
      <c r="H23" s="596"/>
      <c r="I23" s="596"/>
      <c r="J23" s="627"/>
      <c r="K23" s="596"/>
      <c r="L23" s="59"/>
      <c r="M23" s="59"/>
      <c r="N23" s="17"/>
    </row>
    <row r="24" spans="1:14" ht="14.25">
      <c r="A24" s="59"/>
      <c r="B24" s="65"/>
      <c r="C24" s="65"/>
      <c r="D24" s="65"/>
      <c r="E24" s="65"/>
      <c r="F24" s="59"/>
      <c r="G24" s="59"/>
      <c r="H24" s="59"/>
      <c r="I24" s="59"/>
      <c r="J24" s="59"/>
      <c r="K24" s="59"/>
      <c r="L24" s="59"/>
      <c r="M24" s="34"/>
      <c r="N24" s="17"/>
    </row>
    <row r="25" spans="1:14" ht="14.25">
      <c r="A25" s="65"/>
      <c r="B25" s="596"/>
      <c r="C25" s="596"/>
      <c r="D25" s="596"/>
      <c r="E25" s="596"/>
      <c r="F25" s="596"/>
      <c r="G25" s="596"/>
      <c r="H25" s="596"/>
      <c r="I25" s="75"/>
      <c r="J25" s="75"/>
      <c r="K25" s="75"/>
      <c r="L25" s="75"/>
      <c r="M25" s="18"/>
      <c r="N25" s="17"/>
    </row>
    <row r="26" spans="1:14" ht="14.25">
      <c r="A26" s="34"/>
      <c r="B26" s="62"/>
      <c r="C26" s="62"/>
      <c r="D26" s="62"/>
      <c r="E26" s="62"/>
      <c r="F26" s="34"/>
      <c r="G26" s="34"/>
      <c r="H26" s="34"/>
      <c r="I26" s="34"/>
      <c r="J26" s="34"/>
      <c r="K26" s="160">
        <f>K16+L16</f>
        <v>1040</v>
      </c>
      <c r="L26" s="34"/>
      <c r="M26" s="34"/>
      <c r="N26" s="17"/>
    </row>
    <row r="27" spans="1:14" ht="14.25">
      <c r="A27" s="15"/>
      <c r="B27" s="64"/>
      <c r="C27" s="605"/>
      <c r="D27" s="605"/>
      <c r="E27" s="605"/>
      <c r="F27" s="605"/>
      <c r="G27" s="605"/>
      <c r="H27" s="605"/>
      <c r="I27" s="596"/>
      <c r="J27" s="596"/>
      <c r="K27" s="596"/>
      <c r="L27" s="596"/>
      <c r="M27" s="596"/>
      <c r="N27" s="17"/>
    </row>
    <row r="28" spans="1:14" ht="14.25">
      <c r="A28" s="65"/>
      <c r="B28" s="65"/>
      <c r="C28" s="74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7"/>
    </row>
    <row r="29" spans="1:14" ht="13.5">
      <c r="A29" s="8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7"/>
    </row>
    <row r="30" spans="1:14" ht="14.25">
      <c r="A30" s="80"/>
      <c r="B30" s="81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17"/>
    </row>
    <row r="31" spans="1:14" ht="13.5">
      <c r="A31" s="80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3.5">
      <c r="A32" s="30"/>
      <c r="B32" s="17"/>
      <c r="C32" s="17"/>
      <c r="D32" s="25"/>
      <c r="E32" s="82"/>
      <c r="F32" s="126"/>
      <c r="G32" s="83"/>
      <c r="H32" s="17"/>
      <c r="I32" s="17"/>
      <c r="J32" s="17"/>
      <c r="K32" s="83"/>
      <c r="L32" s="17"/>
      <c r="M32" s="83"/>
      <c r="N32" s="17"/>
    </row>
    <row r="33" spans="1:14" ht="13.5">
      <c r="A33" s="30"/>
      <c r="B33" s="17"/>
      <c r="C33" s="17"/>
      <c r="D33" s="25"/>
      <c r="E33" s="82"/>
      <c r="F33" s="126"/>
      <c r="G33" s="83"/>
      <c r="H33" s="17"/>
      <c r="I33" s="17"/>
      <c r="J33" s="17"/>
      <c r="K33" s="83"/>
      <c r="L33" s="17"/>
      <c r="M33" s="83"/>
      <c r="N33" s="17"/>
    </row>
    <row r="34" spans="1:14" ht="13.5">
      <c r="A34" s="30"/>
      <c r="B34" s="17"/>
      <c r="C34" s="17"/>
      <c r="D34" s="25"/>
      <c r="E34" s="82"/>
      <c r="F34" s="126"/>
      <c r="G34" s="83"/>
      <c r="H34" s="17"/>
      <c r="I34" s="17"/>
      <c r="J34" s="17"/>
      <c r="K34" s="83"/>
      <c r="L34" s="17"/>
      <c r="M34" s="83"/>
      <c r="N34" s="17"/>
    </row>
    <row r="35" spans="1:14" ht="13.5">
      <c r="A35" s="80"/>
      <c r="B35" s="17"/>
      <c r="C35" s="17"/>
      <c r="D35" s="25"/>
      <c r="E35" s="75"/>
      <c r="F35" s="126"/>
      <c r="G35" s="83"/>
      <c r="H35" s="17"/>
      <c r="I35" s="17"/>
      <c r="J35" s="17"/>
      <c r="K35" s="83"/>
      <c r="L35" s="17"/>
      <c r="M35" s="83"/>
      <c r="N35" s="17"/>
    </row>
    <row r="36" spans="1:14" ht="13.5">
      <c r="A36" s="80"/>
      <c r="B36" s="17"/>
      <c r="C36" s="17"/>
      <c r="D36" s="17"/>
      <c r="E36" s="17"/>
      <c r="F36" s="17"/>
      <c r="G36" s="83"/>
      <c r="H36" s="17"/>
      <c r="I36" s="17"/>
      <c r="J36" s="17"/>
      <c r="K36" s="83"/>
      <c r="L36" s="17"/>
      <c r="M36" s="83"/>
      <c r="N36" s="17"/>
    </row>
    <row r="37" spans="1:14" ht="13.5">
      <c r="A37" s="80"/>
      <c r="B37" s="17"/>
      <c r="C37" s="17"/>
      <c r="D37" s="25"/>
      <c r="E37" s="17"/>
      <c r="F37" s="17"/>
      <c r="G37" s="83"/>
      <c r="H37" s="17"/>
      <c r="I37" s="17"/>
      <c r="J37" s="17"/>
      <c r="K37" s="25"/>
      <c r="L37" s="17"/>
      <c r="M37" s="25"/>
      <c r="N37" s="17"/>
    </row>
    <row r="38" spans="1:14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3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3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3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3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4.25">
      <c r="A47" s="37"/>
      <c r="B47" s="107"/>
      <c r="C47" s="107"/>
      <c r="D47" s="14"/>
      <c r="E47" s="14"/>
      <c r="F47" s="107"/>
      <c r="G47" s="605"/>
      <c r="H47" s="605"/>
      <c r="I47" s="77"/>
      <c r="J47" s="65"/>
      <c r="K47" s="73"/>
      <c r="L47" s="62"/>
      <c r="M47" s="30"/>
      <c r="N47" s="17"/>
    </row>
    <row r="48" spans="1:14" ht="14.25">
      <c r="A48" s="37"/>
      <c r="B48" s="107"/>
      <c r="C48" s="107"/>
      <c r="D48" s="14"/>
      <c r="E48" s="14"/>
      <c r="F48" s="107"/>
      <c r="G48" s="605"/>
      <c r="H48" s="605"/>
      <c r="I48" s="596"/>
      <c r="J48" s="596"/>
      <c r="K48" s="596"/>
      <c r="L48" s="62"/>
      <c r="M48" s="62"/>
      <c r="N48" s="17"/>
    </row>
    <row r="49" spans="1:14" ht="13.5">
      <c r="A49" s="78"/>
      <c r="B49" s="71"/>
      <c r="C49" s="36"/>
      <c r="D49" s="36"/>
      <c r="E49" s="36"/>
      <c r="F49" s="36"/>
      <c r="G49" s="61"/>
      <c r="H49" s="18"/>
      <c r="I49" s="17"/>
      <c r="J49" s="17"/>
      <c r="K49" s="17"/>
      <c r="L49" s="17"/>
      <c r="M49" s="17"/>
      <c r="N49" s="17"/>
    </row>
    <row r="50" spans="1:14" ht="13.5">
      <c r="A50" s="78"/>
      <c r="B50" s="61"/>
      <c r="C50" s="79"/>
      <c r="D50" s="79"/>
      <c r="E50" s="79"/>
      <c r="F50" s="18"/>
      <c r="G50" s="18"/>
      <c r="H50" s="78"/>
      <c r="I50" s="17"/>
      <c r="J50" s="17"/>
      <c r="K50" s="17"/>
      <c r="L50" s="17"/>
      <c r="M50" s="17"/>
      <c r="N50" s="17"/>
    </row>
    <row r="51" spans="1:14" ht="14.25">
      <c r="A51" s="15"/>
      <c r="B51" s="62"/>
      <c r="C51" s="64"/>
      <c r="D51" s="64"/>
      <c r="E51" s="64"/>
      <c r="F51" s="72"/>
      <c r="G51" s="72"/>
      <c r="H51" s="72"/>
      <c r="I51" s="72"/>
      <c r="J51" s="72"/>
      <c r="K51" s="72"/>
      <c r="L51" s="72"/>
      <c r="M51" s="72"/>
      <c r="N51" s="17"/>
    </row>
    <row r="52" spans="1:14" ht="14.25">
      <c r="A52" s="607"/>
      <c r="B52" s="607"/>
      <c r="C52" s="607"/>
      <c r="D52" s="607"/>
      <c r="E52" s="607"/>
      <c r="F52" s="607"/>
      <c r="G52" s="607"/>
      <c r="H52" s="607"/>
      <c r="I52" s="59"/>
      <c r="J52" s="59"/>
      <c r="K52" s="59"/>
      <c r="L52" s="59"/>
      <c r="M52" s="59"/>
      <c r="N52" s="17"/>
    </row>
    <row r="53" spans="1:14" ht="13.5">
      <c r="A53" s="15"/>
      <c r="B53" s="64"/>
      <c r="C53" s="64"/>
      <c r="D53" s="64"/>
      <c r="E53" s="64"/>
      <c r="F53" s="72"/>
      <c r="G53" s="72"/>
      <c r="H53" s="72"/>
      <c r="I53" s="72"/>
      <c r="J53" s="72"/>
      <c r="K53" s="72"/>
      <c r="L53" s="72"/>
      <c r="M53" s="72"/>
      <c r="N53" s="17"/>
    </row>
    <row r="54" spans="1:14" ht="14.25">
      <c r="A54" s="596"/>
      <c r="B54" s="596"/>
      <c r="C54" s="596"/>
      <c r="D54" s="596"/>
      <c r="E54" s="596"/>
      <c r="F54" s="596"/>
      <c r="G54" s="596"/>
      <c r="H54" s="596"/>
      <c r="I54" s="625"/>
      <c r="J54" s="626"/>
      <c r="K54" s="625"/>
      <c r="L54" s="59"/>
      <c r="M54" s="59"/>
      <c r="N54" s="17"/>
    </row>
    <row r="55" spans="1:14" ht="14.25">
      <c r="A55" s="34"/>
      <c r="B55" s="62"/>
      <c r="C55" s="62"/>
      <c r="D55" s="62"/>
      <c r="E55" s="62"/>
      <c r="F55" s="34"/>
      <c r="G55" s="34"/>
      <c r="H55" s="34"/>
      <c r="I55" s="34"/>
      <c r="J55" s="34"/>
      <c r="K55" s="34"/>
      <c r="L55" s="34"/>
      <c r="M55" s="34"/>
      <c r="N55" s="17"/>
    </row>
    <row r="56" spans="1:14" ht="14.25">
      <c r="A56" s="62"/>
      <c r="B56" s="605"/>
      <c r="C56" s="605"/>
      <c r="D56" s="605"/>
      <c r="E56" s="605"/>
      <c r="F56" s="605"/>
      <c r="G56" s="605"/>
      <c r="H56" s="605"/>
      <c r="I56" s="18"/>
      <c r="J56" s="18"/>
      <c r="K56" s="18"/>
      <c r="L56" s="18"/>
      <c r="M56" s="18"/>
      <c r="N56" s="17"/>
    </row>
    <row r="57" spans="1:14" ht="14.25">
      <c r="A57" s="34"/>
      <c r="B57" s="62"/>
      <c r="C57" s="62"/>
      <c r="D57" s="62"/>
      <c r="E57" s="62"/>
      <c r="F57" s="34"/>
      <c r="G57" s="34"/>
      <c r="H57" s="34"/>
      <c r="I57" s="34"/>
      <c r="J57" s="34"/>
      <c r="K57" s="34"/>
      <c r="L57" s="34"/>
      <c r="M57" s="34"/>
      <c r="N57" s="17"/>
    </row>
    <row r="58" spans="1:14" ht="14.25">
      <c r="A58" s="15"/>
      <c r="B58" s="64"/>
      <c r="C58" s="605"/>
      <c r="D58" s="605"/>
      <c r="E58" s="605"/>
      <c r="F58" s="605"/>
      <c r="G58" s="605"/>
      <c r="H58" s="605"/>
      <c r="I58" s="596"/>
      <c r="J58" s="596"/>
      <c r="K58" s="596"/>
      <c r="L58" s="596"/>
      <c r="M58" s="596"/>
      <c r="N58" s="17"/>
    </row>
    <row r="59" spans="1:14" ht="14.25">
      <c r="A59" s="65"/>
      <c r="B59" s="65"/>
      <c r="C59" s="74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7"/>
    </row>
    <row r="60" spans="1:14" ht="13.5">
      <c r="A60" s="8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17"/>
    </row>
    <row r="61" spans="1:14" ht="14.25">
      <c r="A61" s="80"/>
      <c r="B61" s="81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17"/>
    </row>
    <row r="62" spans="1:14" ht="13.5">
      <c r="A62" s="80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3.5">
      <c r="A63" s="80"/>
      <c r="B63" s="17"/>
      <c r="C63" s="17"/>
      <c r="D63" s="17"/>
      <c r="E63" s="17"/>
      <c r="F63" s="126"/>
      <c r="G63" s="83"/>
      <c r="H63" s="17"/>
      <c r="I63" s="17"/>
      <c r="J63" s="17"/>
      <c r="K63" s="83"/>
      <c r="L63" s="17"/>
      <c r="M63" s="83"/>
      <c r="N63" s="17"/>
    </row>
    <row r="64" spans="1:14" ht="13.5">
      <c r="A64" s="80"/>
      <c r="B64" s="17"/>
      <c r="C64" s="17"/>
      <c r="D64" s="25"/>
      <c r="E64" s="25"/>
      <c r="F64" s="126"/>
      <c r="G64" s="83"/>
      <c r="H64" s="17"/>
      <c r="I64" s="17"/>
      <c r="J64" s="17"/>
      <c r="K64" s="83"/>
      <c r="L64" s="17"/>
      <c r="M64" s="83"/>
      <c r="N64" s="17"/>
    </row>
    <row r="65" spans="1:14" ht="13.5">
      <c r="A65" s="80"/>
      <c r="B65" s="17"/>
      <c r="C65" s="17"/>
      <c r="D65" s="25"/>
      <c r="E65" s="25"/>
      <c r="F65" s="126"/>
      <c r="G65" s="83"/>
      <c r="H65" s="17"/>
      <c r="I65" s="17"/>
      <c r="J65" s="17"/>
      <c r="K65" s="83"/>
      <c r="L65" s="17"/>
      <c r="M65" s="83"/>
      <c r="N65" s="17"/>
    </row>
    <row r="66" spans="1:14" ht="13.5">
      <c r="A66" s="80"/>
      <c r="B66" s="17"/>
      <c r="C66" s="17"/>
      <c r="D66" s="17"/>
      <c r="E66" s="17"/>
      <c r="F66" s="126"/>
      <c r="G66" s="83"/>
      <c r="H66" s="17"/>
      <c r="I66" s="17"/>
      <c r="J66" s="17"/>
      <c r="K66" s="83"/>
      <c r="L66" s="17"/>
      <c r="M66" s="83"/>
      <c r="N66" s="17"/>
    </row>
    <row r="67" spans="1:14" ht="13.5">
      <c r="A67" s="80"/>
      <c r="B67" s="17"/>
      <c r="C67" s="17"/>
      <c r="D67" s="25"/>
      <c r="E67" s="25"/>
      <c r="F67" s="126"/>
      <c r="G67" s="83"/>
      <c r="H67" s="84"/>
      <c r="I67" s="17"/>
      <c r="J67" s="17"/>
      <c r="K67" s="83"/>
      <c r="L67" s="17"/>
      <c r="M67" s="83"/>
      <c r="N67" s="17"/>
    </row>
    <row r="68" spans="1:14" ht="13.5">
      <c r="A68" s="80"/>
      <c r="B68" s="17"/>
      <c r="C68" s="17"/>
      <c r="D68" s="25"/>
      <c r="E68" s="25"/>
      <c r="F68" s="126"/>
      <c r="G68" s="83"/>
      <c r="H68" s="17"/>
      <c r="I68" s="17"/>
      <c r="J68" s="17"/>
      <c r="K68" s="83"/>
      <c r="L68" s="17"/>
      <c r="M68" s="83"/>
      <c r="N68" s="17"/>
    </row>
    <row r="69" spans="1:14" ht="13.5">
      <c r="A69" s="80"/>
      <c r="B69" s="17"/>
      <c r="C69" s="17"/>
      <c r="D69" s="25"/>
      <c r="E69" s="25"/>
      <c r="F69" s="126"/>
      <c r="G69" s="83"/>
      <c r="H69" s="17"/>
      <c r="I69" s="17"/>
      <c r="J69" s="17"/>
      <c r="K69" s="83"/>
      <c r="L69" s="17"/>
      <c r="M69" s="83"/>
      <c r="N69" s="17"/>
    </row>
    <row r="70" spans="1:14" ht="13.5">
      <c r="A70" s="80"/>
      <c r="B70" s="17"/>
      <c r="C70" s="17"/>
      <c r="D70" s="25"/>
      <c r="E70" s="25"/>
      <c r="F70" s="126"/>
      <c r="G70" s="83"/>
      <c r="H70" s="17"/>
      <c r="I70" s="17"/>
      <c r="J70" s="17"/>
      <c r="K70" s="83"/>
      <c r="L70" s="17"/>
      <c r="M70" s="83"/>
      <c r="N70" s="17"/>
    </row>
    <row r="71" spans="1:14" ht="13.5">
      <c r="A71" s="80"/>
      <c r="B71" s="17"/>
      <c r="C71" s="17"/>
      <c r="D71" s="17"/>
      <c r="E71" s="17"/>
      <c r="F71" s="17"/>
      <c r="G71" s="83"/>
      <c r="H71" s="17"/>
      <c r="I71" s="17"/>
      <c r="J71" s="17"/>
      <c r="K71" s="83"/>
      <c r="L71" s="17"/>
      <c r="M71" s="83"/>
      <c r="N71" s="17"/>
    </row>
    <row r="72" spans="1:14" ht="13.5">
      <c r="A72" s="80"/>
      <c r="B72" s="17"/>
      <c r="C72" s="17"/>
      <c r="D72" s="25"/>
      <c r="E72" s="17"/>
      <c r="F72" s="17"/>
      <c r="G72" s="83"/>
      <c r="H72" s="17"/>
      <c r="I72" s="17"/>
      <c r="J72" s="17"/>
      <c r="K72" s="25"/>
      <c r="L72" s="17"/>
      <c r="M72" s="25"/>
      <c r="N72" s="17"/>
    </row>
    <row r="73" spans="1:14" ht="13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3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3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3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3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3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3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3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3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3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3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3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3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3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3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3.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3.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3.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3.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3.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3.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3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3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3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3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3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3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3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3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3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3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3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3.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3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3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3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3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3.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3.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3.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3.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3.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3.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3.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3.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3.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3.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3.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3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3.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3.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3.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3.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3.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3.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3.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3.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3.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</sheetData>
  <sheetProtection/>
  <mergeCells count="54">
    <mergeCell ref="C1:F1"/>
    <mergeCell ref="I58:K58"/>
    <mergeCell ref="L58:M58"/>
    <mergeCell ref="I27:K27"/>
    <mergeCell ref="L27:M27"/>
    <mergeCell ref="G47:H47"/>
    <mergeCell ref="G48:H48"/>
    <mergeCell ref="I48:K48"/>
    <mergeCell ref="A52:H52"/>
    <mergeCell ref="A54:H54"/>
    <mergeCell ref="I54:K54"/>
    <mergeCell ref="AG13:AG14"/>
    <mergeCell ref="AH13:AH14"/>
    <mergeCell ref="A21:H21"/>
    <mergeCell ref="A23:H23"/>
    <mergeCell ref="I23:K23"/>
    <mergeCell ref="B25:H25"/>
    <mergeCell ref="Z13:Z14"/>
    <mergeCell ref="AA13:AA14"/>
    <mergeCell ref="AB13:AB14"/>
    <mergeCell ref="AC13:AC14"/>
    <mergeCell ref="AE13:AF13"/>
    <mergeCell ref="O13:O14"/>
    <mergeCell ref="P13:Q13"/>
    <mergeCell ref="R13:R14"/>
    <mergeCell ref="S13:S14"/>
    <mergeCell ref="T13:V13"/>
    <mergeCell ref="W13:Y13"/>
    <mergeCell ref="B12:B14"/>
    <mergeCell ref="C12:C14"/>
    <mergeCell ref="D12:D14"/>
    <mergeCell ref="E12:S12"/>
    <mergeCell ref="T12:AH12"/>
    <mergeCell ref="E13:G13"/>
    <mergeCell ref="H13:J13"/>
    <mergeCell ref="K13:K14"/>
    <mergeCell ref="L13:L14"/>
    <mergeCell ref="AD13:AD14"/>
    <mergeCell ref="M13:M14"/>
    <mergeCell ref="N13:N14"/>
    <mergeCell ref="B56:H56"/>
    <mergeCell ref="C58:H58"/>
    <mergeCell ref="C27:H27"/>
    <mergeCell ref="G1:H1"/>
    <mergeCell ref="G2:H2"/>
    <mergeCell ref="I2:K2"/>
    <mergeCell ref="B10:I10"/>
    <mergeCell ref="B8:I8"/>
    <mergeCell ref="C2:F2"/>
    <mergeCell ref="C3:F3"/>
    <mergeCell ref="C4:F4"/>
    <mergeCell ref="C5:F5"/>
    <mergeCell ref="C6:F6"/>
    <mergeCell ref="C7:F7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C12" sqref="C12:H12"/>
    </sheetView>
  </sheetViews>
  <sheetFormatPr defaultColWidth="9.140625" defaultRowHeight="12.75"/>
  <cols>
    <col min="1" max="1" width="4.28125" style="262" customWidth="1"/>
    <col min="2" max="2" width="30.421875" style="235" customWidth="1"/>
    <col min="3" max="5" width="8.28125" style="235" customWidth="1"/>
    <col min="6" max="6" width="13.28125" style="235" customWidth="1"/>
    <col min="7" max="7" width="9.57421875" style="235" customWidth="1"/>
    <col min="8" max="8" width="12.140625" style="262" customWidth="1"/>
    <col min="9" max="12" width="9.28125" style="151" bestFit="1" customWidth="1"/>
    <col min="13" max="13" width="9.7109375" style="151" customWidth="1"/>
    <col min="14" max="14" width="14.28125" style="151" bestFit="1" customWidth="1"/>
    <col min="15" max="16384" width="9.140625" style="151" customWidth="1"/>
  </cols>
  <sheetData>
    <row r="1" spans="1:16" ht="20.25" customHeight="1">
      <c r="A1" s="386"/>
      <c r="B1" s="472" t="s">
        <v>230</v>
      </c>
      <c r="C1" s="581" t="s">
        <v>464</v>
      </c>
      <c r="D1" s="581"/>
      <c r="E1" s="581"/>
      <c r="F1" s="581"/>
      <c r="G1" s="605"/>
      <c r="H1" s="605"/>
      <c r="I1" s="261"/>
      <c r="J1" s="514"/>
      <c r="K1" s="384"/>
      <c r="L1" s="514"/>
      <c r="M1" s="262"/>
      <c r="N1" s="262"/>
      <c r="O1" s="262"/>
      <c r="P1" s="262"/>
    </row>
    <row r="2" spans="1:16" ht="20.25" customHeight="1">
      <c r="A2" s="386"/>
      <c r="B2" s="473" t="s">
        <v>480</v>
      </c>
      <c r="C2" s="575" t="s">
        <v>466</v>
      </c>
      <c r="D2" s="576"/>
      <c r="E2" s="576"/>
      <c r="F2" s="577"/>
      <c r="G2" s="605"/>
      <c r="H2" s="605"/>
      <c r="I2" s="605"/>
      <c r="J2" s="605"/>
      <c r="K2" s="605"/>
      <c r="L2" s="514"/>
      <c r="M2" s="514"/>
      <c r="N2" s="262"/>
      <c r="O2" s="262"/>
      <c r="P2" s="262"/>
    </row>
    <row r="3" spans="1:11" ht="20.25" customHeight="1">
      <c r="A3" s="261"/>
      <c r="B3" s="473" t="s">
        <v>588</v>
      </c>
      <c r="C3" s="575" t="s">
        <v>467</v>
      </c>
      <c r="D3" s="576"/>
      <c r="E3" s="576"/>
      <c r="F3" s="577"/>
      <c r="G3" s="530"/>
      <c r="H3" s="155"/>
      <c r="I3" s="155"/>
      <c r="J3" s="155"/>
      <c r="K3" s="155"/>
    </row>
    <row r="4" spans="1:8" s="155" customFormat="1" ht="20.25" customHeight="1">
      <c r="A4" s="261"/>
      <c r="B4" s="473" t="s">
        <v>589</v>
      </c>
      <c r="C4" s="575" t="s">
        <v>468</v>
      </c>
      <c r="D4" s="576"/>
      <c r="E4" s="576"/>
      <c r="F4" s="577"/>
      <c r="H4" s="261"/>
    </row>
    <row r="5" spans="1:11" s="235" customFormat="1" ht="20.25" customHeight="1">
      <c r="A5" s="227"/>
      <c r="B5" s="476" t="s">
        <v>328</v>
      </c>
      <c r="C5" s="578" t="s">
        <v>463</v>
      </c>
      <c r="D5" s="579"/>
      <c r="E5" s="579"/>
      <c r="F5" s="580"/>
      <c r="G5" s="227"/>
      <c r="H5" s="227"/>
      <c r="I5" s="227"/>
      <c r="J5" s="227"/>
      <c r="K5" s="227"/>
    </row>
    <row r="6" spans="1:11" s="235" customFormat="1" ht="20.25" customHeight="1">
      <c r="A6" s="227"/>
      <c r="B6" s="476" t="s">
        <v>329</v>
      </c>
      <c r="C6" s="578" t="s">
        <v>465</v>
      </c>
      <c r="D6" s="579"/>
      <c r="E6" s="579"/>
      <c r="F6" s="580"/>
      <c r="G6" s="227"/>
      <c r="H6" s="227"/>
      <c r="I6" s="227"/>
      <c r="J6" s="227"/>
      <c r="K6" s="227"/>
    </row>
    <row r="7" spans="1:11" s="235" customFormat="1" ht="20.25" customHeight="1">
      <c r="A7" s="227"/>
      <c r="B7" s="476" t="s">
        <v>475</v>
      </c>
      <c r="C7" s="603" t="s">
        <v>476</v>
      </c>
      <c r="D7" s="603"/>
      <c r="E7" s="603"/>
      <c r="F7" s="603"/>
      <c r="G7" s="227"/>
      <c r="H7" s="227"/>
      <c r="I7" s="227"/>
      <c r="J7" s="227"/>
      <c r="K7" s="227"/>
    </row>
    <row r="8" spans="1:11" ht="14.25">
      <c r="A8" s="261"/>
      <c r="B8" s="514"/>
      <c r="C8" s="391" t="s">
        <v>262</v>
      </c>
      <c r="D8" s="391"/>
      <c r="E8" s="391"/>
      <c r="F8" s="391"/>
      <c r="G8" s="514"/>
      <c r="H8" s="514"/>
      <c r="I8" s="390"/>
      <c r="J8" s="390"/>
      <c r="K8" s="390"/>
    </row>
    <row r="9" spans="1:11" ht="14.25">
      <c r="A9" s="261"/>
      <c r="B9" s="514"/>
      <c r="C9" s="391"/>
      <c r="D9" s="391"/>
      <c r="E9" s="391"/>
      <c r="F9" s="391"/>
      <c r="G9" s="514"/>
      <c r="H9" s="514"/>
      <c r="I9" s="390"/>
      <c r="J9" s="390"/>
      <c r="K9" s="390"/>
    </row>
    <row r="10" spans="2:8" ht="14.25">
      <c r="B10" s="531" t="s">
        <v>618</v>
      </c>
      <c r="C10" s="532"/>
      <c r="D10" s="532"/>
      <c r="E10" s="532"/>
      <c r="F10" s="532"/>
      <c r="G10" s="532"/>
      <c r="H10" s="391"/>
    </row>
    <row r="11" spans="2:8" ht="14.25">
      <c r="B11" s="531"/>
      <c r="C11" s="532"/>
      <c r="D11" s="532"/>
      <c r="E11" s="532"/>
      <c r="F11" s="532"/>
      <c r="G11" s="532"/>
      <c r="H11" s="533"/>
    </row>
    <row r="12" spans="1:14" ht="14.25">
      <c r="A12" s="550" t="s">
        <v>233</v>
      </c>
      <c r="B12" s="251"/>
      <c r="C12" s="582" t="s">
        <v>614</v>
      </c>
      <c r="D12" s="583"/>
      <c r="E12" s="583"/>
      <c r="F12" s="583"/>
      <c r="G12" s="583"/>
      <c r="H12" s="584"/>
      <c r="I12" s="628" t="s">
        <v>615</v>
      </c>
      <c r="J12" s="629"/>
      <c r="K12" s="629"/>
      <c r="L12" s="629"/>
      <c r="M12" s="629"/>
      <c r="N12" s="630"/>
    </row>
    <row r="13" spans="1:14" s="237" customFormat="1" ht="94.5">
      <c r="A13" s="552"/>
      <c r="B13" s="251"/>
      <c r="C13" s="511" t="s">
        <v>0</v>
      </c>
      <c r="D13" s="511" t="s">
        <v>283</v>
      </c>
      <c r="E13" s="511" t="s">
        <v>287</v>
      </c>
      <c r="F13" s="511" t="s">
        <v>288</v>
      </c>
      <c r="G13" s="511" t="s">
        <v>1</v>
      </c>
      <c r="H13" s="479" t="s">
        <v>271</v>
      </c>
      <c r="I13" s="511" t="s">
        <v>0</v>
      </c>
      <c r="J13" s="511" t="s">
        <v>283</v>
      </c>
      <c r="K13" s="511" t="s">
        <v>287</v>
      </c>
      <c r="L13" s="511" t="s">
        <v>288</v>
      </c>
      <c r="M13" s="511" t="s">
        <v>1</v>
      </c>
      <c r="N13" s="479" t="s">
        <v>271</v>
      </c>
    </row>
    <row r="14" spans="1:14" s="237" customFormat="1" ht="13.5">
      <c r="A14" s="402">
        <v>1</v>
      </c>
      <c r="B14" s="380">
        <v>2</v>
      </c>
      <c r="C14" s="380">
        <v>3</v>
      </c>
      <c r="D14" s="380">
        <v>4</v>
      </c>
      <c r="E14" s="380">
        <v>5</v>
      </c>
      <c r="F14" s="380">
        <v>6</v>
      </c>
      <c r="G14" s="380">
        <v>7</v>
      </c>
      <c r="H14" s="402">
        <v>8</v>
      </c>
      <c r="I14" s="380">
        <v>9</v>
      </c>
      <c r="J14" s="380">
        <v>10</v>
      </c>
      <c r="K14" s="380">
        <v>11</v>
      </c>
      <c r="L14" s="380">
        <v>12</v>
      </c>
      <c r="M14" s="380">
        <v>13</v>
      </c>
      <c r="N14" s="402">
        <v>14</v>
      </c>
    </row>
    <row r="15" spans="1:14" ht="36.75" customHeight="1">
      <c r="A15" s="402">
        <v>1</v>
      </c>
      <c r="B15" s="251" t="s">
        <v>4</v>
      </c>
      <c r="C15" s="380" t="s">
        <v>234</v>
      </c>
      <c r="D15" s="534">
        <v>14.6415</v>
      </c>
      <c r="E15" s="380">
        <v>18</v>
      </c>
      <c r="F15" s="380">
        <v>248</v>
      </c>
      <c r="G15" s="380">
        <f>D15*E15*F15</f>
        <v>65359.656</v>
      </c>
      <c r="H15" s="381">
        <f>G15*43/1000</f>
        <v>2810.465208</v>
      </c>
      <c r="I15" s="380" t="s">
        <v>234</v>
      </c>
      <c r="J15" s="534">
        <f>D15</f>
        <v>14.6415</v>
      </c>
      <c r="K15" s="380">
        <v>18</v>
      </c>
      <c r="L15" s="380">
        <v>244</v>
      </c>
      <c r="M15" s="380">
        <f>J15*K15*L15</f>
        <v>64305.46800000001</v>
      </c>
      <c r="N15" s="381">
        <f>M15*43/1000</f>
        <v>2765.1351240000004</v>
      </c>
    </row>
    <row r="16" spans="1:14" ht="67.5">
      <c r="A16" s="402">
        <v>2</v>
      </c>
      <c r="B16" s="251" t="s">
        <v>2</v>
      </c>
      <c r="C16" s="380">
        <v>683</v>
      </c>
      <c r="D16" s="380">
        <v>19.3</v>
      </c>
      <c r="E16" s="380"/>
      <c r="F16" s="380"/>
      <c r="G16" s="380">
        <f>G18+G19+G20</f>
        <v>481334.4</v>
      </c>
      <c r="H16" s="535">
        <f>H18+H19+H20-7.8</f>
        <v>20689.579200000004</v>
      </c>
      <c r="I16" s="380">
        <v>683</v>
      </c>
      <c r="J16" s="380">
        <v>19.3</v>
      </c>
      <c r="K16" s="380"/>
      <c r="L16" s="380"/>
      <c r="M16" s="380">
        <f>M18+M19+M20</f>
        <v>551279.04</v>
      </c>
      <c r="N16" s="535">
        <f>N18+N19+N20+0.3</f>
        <v>23705.29872</v>
      </c>
    </row>
    <row r="17" spans="1:14" ht="21" customHeight="1">
      <c r="A17" s="402"/>
      <c r="B17" s="251" t="s">
        <v>38</v>
      </c>
      <c r="C17" s="380"/>
      <c r="D17" s="380"/>
      <c r="E17" s="380"/>
      <c r="F17" s="380"/>
      <c r="G17" s="380"/>
      <c r="H17" s="381"/>
      <c r="I17" s="380"/>
      <c r="J17" s="380"/>
      <c r="K17" s="380"/>
      <c r="L17" s="380"/>
      <c r="M17" s="380"/>
      <c r="N17" s="381"/>
    </row>
    <row r="18" spans="1:14" ht="13.5">
      <c r="A18" s="402">
        <v>2.1</v>
      </c>
      <c r="B18" s="251" t="s">
        <v>3</v>
      </c>
      <c r="C18" s="380">
        <v>480</v>
      </c>
      <c r="D18" s="380">
        <v>0.1</v>
      </c>
      <c r="E18" s="380">
        <v>8</v>
      </c>
      <c r="F18" s="380">
        <v>248</v>
      </c>
      <c r="G18" s="380">
        <f>C18*D18*E18*F18</f>
        <v>95232</v>
      </c>
      <c r="H18" s="381">
        <f>G18*43/1000</f>
        <v>4094.976</v>
      </c>
      <c r="I18" s="380">
        <v>480</v>
      </c>
      <c r="J18" s="534">
        <v>0.188</v>
      </c>
      <c r="K18" s="380">
        <v>8</v>
      </c>
      <c r="L18" s="380">
        <v>248</v>
      </c>
      <c r="M18" s="380">
        <f>I18*J18*K18*L18</f>
        <v>179036.16</v>
      </c>
      <c r="N18" s="381">
        <f>M18*43/1000</f>
        <v>7698.55488</v>
      </c>
    </row>
    <row r="19" spans="1:14" ht="42.75" customHeight="1">
      <c r="A19" s="402">
        <v>2.2</v>
      </c>
      <c r="B19" s="251" t="s">
        <v>360</v>
      </c>
      <c r="C19" s="380">
        <v>3</v>
      </c>
      <c r="D19" s="380">
        <v>23</v>
      </c>
      <c r="E19" s="380">
        <v>24</v>
      </c>
      <c r="F19" s="380">
        <v>130</v>
      </c>
      <c r="G19" s="380">
        <f>C19*D19*E19*F19</f>
        <v>215280</v>
      </c>
      <c r="H19" s="381">
        <f>G19*43/1000</f>
        <v>9257.04</v>
      </c>
      <c r="I19" s="380">
        <v>3</v>
      </c>
      <c r="J19" s="380">
        <f>D19</f>
        <v>23</v>
      </c>
      <c r="K19" s="380">
        <v>24</v>
      </c>
      <c r="L19" s="380">
        <v>101</v>
      </c>
      <c r="M19" s="380">
        <f>I19*J19*K19*L19</f>
        <v>167256</v>
      </c>
      <c r="N19" s="381">
        <f>M19*43/1000</f>
        <v>7192.008</v>
      </c>
    </row>
    <row r="20" spans="1:16" ht="27.75" customHeight="1">
      <c r="A20" s="402">
        <v>2.3</v>
      </c>
      <c r="B20" s="251" t="s">
        <v>361</v>
      </c>
      <c r="C20" s="380">
        <v>861</v>
      </c>
      <c r="D20" s="534">
        <v>0.1</v>
      </c>
      <c r="E20" s="380">
        <v>8</v>
      </c>
      <c r="F20" s="380">
        <v>248</v>
      </c>
      <c r="G20" s="380">
        <f>C20*D20*E20*F20</f>
        <v>170822.40000000002</v>
      </c>
      <c r="H20" s="381">
        <f>G20*43/1000</f>
        <v>7345.363200000001</v>
      </c>
      <c r="I20" s="380">
        <v>861</v>
      </c>
      <c r="J20" s="534">
        <v>0.12</v>
      </c>
      <c r="K20" s="380">
        <v>8</v>
      </c>
      <c r="L20" s="380">
        <v>248</v>
      </c>
      <c r="M20" s="380">
        <f>I20*J20*K20*L20</f>
        <v>204986.87999999998</v>
      </c>
      <c r="N20" s="381">
        <f>M20*43/1000</f>
        <v>8814.43584</v>
      </c>
      <c r="P20" s="151" t="s">
        <v>351</v>
      </c>
    </row>
    <row r="21" spans="1:14" ht="18" customHeight="1">
      <c r="A21" s="402">
        <v>2.4</v>
      </c>
      <c r="B21" s="251"/>
      <c r="C21" s="380"/>
      <c r="D21" s="380"/>
      <c r="E21" s="380"/>
      <c r="F21" s="380"/>
      <c r="G21" s="380"/>
      <c r="H21" s="381"/>
      <c r="I21" s="380"/>
      <c r="J21" s="380"/>
      <c r="K21" s="380"/>
      <c r="L21" s="380"/>
      <c r="M21" s="380"/>
      <c r="N21" s="381"/>
    </row>
    <row r="22" spans="1:14" ht="29.25" customHeight="1">
      <c r="A22" s="402">
        <v>3</v>
      </c>
      <c r="B22" s="251" t="s">
        <v>5</v>
      </c>
      <c r="C22" s="380">
        <v>74</v>
      </c>
      <c r="D22" s="534">
        <v>1.123</v>
      </c>
      <c r="E22" s="380">
        <v>8</v>
      </c>
      <c r="F22" s="380">
        <v>70</v>
      </c>
      <c r="G22" s="380">
        <f>C22*D22*E22*F22</f>
        <v>46537.12</v>
      </c>
      <c r="H22" s="381">
        <f>G22*43/1000-1.1</f>
        <v>1999.9961600000001</v>
      </c>
      <c r="I22" s="380">
        <v>74</v>
      </c>
      <c r="J22" s="534">
        <v>1.122</v>
      </c>
      <c r="K22" s="380">
        <v>8</v>
      </c>
      <c r="L22" s="380">
        <v>70</v>
      </c>
      <c r="M22" s="536">
        <f>I22*J22*K22*L22-0.4</f>
        <v>46495.28</v>
      </c>
      <c r="N22" s="381">
        <f>M22*43/1000-1.1</f>
        <v>1998.19704</v>
      </c>
    </row>
    <row r="23" spans="1:14" s="152" customFormat="1" ht="27" customHeight="1">
      <c r="A23" s="537"/>
      <c r="B23" s="266" t="s">
        <v>290</v>
      </c>
      <c r="C23" s="383"/>
      <c r="D23" s="383"/>
      <c r="E23" s="383"/>
      <c r="F23" s="383"/>
      <c r="G23" s="382">
        <f>G15+G16+G22</f>
        <v>593231.176</v>
      </c>
      <c r="H23" s="383">
        <f>H15+H16+H22</f>
        <v>25500.040568000004</v>
      </c>
      <c r="I23" s="383"/>
      <c r="J23" s="383"/>
      <c r="K23" s="383"/>
      <c r="L23" s="383"/>
      <c r="M23" s="382">
        <f>M15+M16+M22+4.9</f>
        <v>662084.6880000001</v>
      </c>
      <c r="N23" s="383">
        <f>N15+N16+N22+4.9</f>
        <v>28473.530884</v>
      </c>
    </row>
    <row r="24" spans="1:14" ht="13.5">
      <c r="A24" s="402"/>
      <c r="B24" s="371" t="s">
        <v>216</v>
      </c>
      <c r="C24" s="251"/>
      <c r="D24" s="251"/>
      <c r="E24" s="251"/>
      <c r="F24" s="251"/>
      <c r="G24" s="251"/>
      <c r="H24" s="402"/>
      <c r="I24" s="217"/>
      <c r="J24" s="217"/>
      <c r="K24" s="217"/>
      <c r="L24" s="217"/>
      <c r="M24" s="217"/>
      <c r="N24" s="217"/>
    </row>
    <row r="25" spans="1:14" s="152" customFormat="1" ht="14.25">
      <c r="A25" s="537"/>
      <c r="B25" s="404" t="s">
        <v>289</v>
      </c>
      <c r="C25" s="538" t="s">
        <v>234</v>
      </c>
      <c r="D25" s="538" t="s">
        <v>234</v>
      </c>
      <c r="E25" s="538" t="s">
        <v>234</v>
      </c>
      <c r="F25" s="538" t="s">
        <v>234</v>
      </c>
      <c r="G25" s="538" t="s">
        <v>234</v>
      </c>
      <c r="H25" s="538">
        <v>23681.5</v>
      </c>
      <c r="I25" s="538" t="s">
        <v>234</v>
      </c>
      <c r="J25" s="538" t="s">
        <v>234</v>
      </c>
      <c r="K25" s="538" t="s">
        <v>234</v>
      </c>
      <c r="L25" s="538" t="s">
        <v>234</v>
      </c>
      <c r="M25" s="538" t="s">
        <v>234</v>
      </c>
      <c r="N25" s="538">
        <v>28473.5</v>
      </c>
    </row>
    <row r="26" spans="1:14" s="152" customFormat="1" ht="28.5" customHeight="1">
      <c r="A26" s="537"/>
      <c r="B26" s="283" t="s">
        <v>354</v>
      </c>
      <c r="C26" s="538" t="s">
        <v>234</v>
      </c>
      <c r="D26" s="538" t="s">
        <v>234</v>
      </c>
      <c r="E26" s="538" t="s">
        <v>234</v>
      </c>
      <c r="F26" s="538" t="s">
        <v>234</v>
      </c>
      <c r="G26" s="538" t="s">
        <v>234</v>
      </c>
      <c r="H26" s="383">
        <f>H23-H25</f>
        <v>1818.540568000004</v>
      </c>
      <c r="I26" s="538" t="s">
        <v>234</v>
      </c>
      <c r="J26" s="538" t="s">
        <v>234</v>
      </c>
      <c r="K26" s="538" t="s">
        <v>234</v>
      </c>
      <c r="L26" s="538" t="s">
        <v>234</v>
      </c>
      <c r="M26" s="538" t="s">
        <v>234</v>
      </c>
      <c r="N26" s="383">
        <f>N23-N25</f>
        <v>0.030883999999787193</v>
      </c>
    </row>
    <row r="31" ht="13.5">
      <c r="M31" s="151" t="s">
        <v>351</v>
      </c>
    </row>
  </sheetData>
  <sheetProtection/>
  <mergeCells count="13">
    <mergeCell ref="I12:N12"/>
    <mergeCell ref="C7:F7"/>
    <mergeCell ref="C6:F6"/>
    <mergeCell ref="C1:F1"/>
    <mergeCell ref="G1:H1"/>
    <mergeCell ref="C2:F2"/>
    <mergeCell ref="G2:H2"/>
    <mergeCell ref="A12:A13"/>
    <mergeCell ref="I2:K2"/>
    <mergeCell ref="C3:F3"/>
    <mergeCell ref="C4:F4"/>
    <mergeCell ref="C5:F5"/>
    <mergeCell ref="C12:H12"/>
  </mergeCells>
  <printOptions/>
  <pageMargins left="0.75" right="0.75" top="1" bottom="1" header="0.5" footer="0.5"/>
  <pageSetup horizontalDpi="600" verticalDpi="600" orientation="landscape" paperSize="9" scale="85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Z27"/>
  <sheetViews>
    <sheetView zoomScale="90" zoomScaleNormal="90" zoomScalePageLayoutView="0" workbookViewId="0" topLeftCell="T20">
      <selection activeCell="I23" sqref="I23"/>
    </sheetView>
  </sheetViews>
  <sheetFormatPr defaultColWidth="9.140625" defaultRowHeight="12.75"/>
  <cols>
    <col min="1" max="1" width="4.7109375" style="151" customWidth="1"/>
    <col min="2" max="2" width="27.7109375" style="151" customWidth="1"/>
    <col min="3" max="3" width="9.28125" style="151" customWidth="1"/>
    <col min="4" max="29" width="8.28125" style="151" customWidth="1"/>
    <col min="30" max="30" width="9.140625" style="151" customWidth="1"/>
    <col min="31" max="31" width="9.7109375" style="151" customWidth="1"/>
    <col min="32" max="32" width="10.421875" style="151" customWidth="1"/>
    <col min="33" max="33" width="8.7109375" style="151" bestFit="1" customWidth="1"/>
    <col min="34" max="34" width="8.57421875" style="151" customWidth="1"/>
    <col min="35" max="35" width="9.7109375" style="151" customWidth="1"/>
    <col min="36" max="36" width="10.421875" style="151" customWidth="1"/>
    <col min="37" max="52" width="9.28125" style="151" bestFit="1" customWidth="1"/>
    <col min="53" max="16384" width="9.140625" style="151" customWidth="1"/>
  </cols>
  <sheetData>
    <row r="1" spans="2:36" ht="14.25">
      <c r="B1" s="38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384"/>
      <c r="AF1" s="384"/>
      <c r="AG1" s="262"/>
      <c r="AH1" s="262"/>
      <c r="AI1" s="385"/>
      <c r="AJ1" s="384"/>
    </row>
    <row r="2" spans="1:36" ht="42" customHeight="1">
      <c r="A2" s="386"/>
      <c r="B2" s="387" t="s">
        <v>478</v>
      </c>
      <c r="C2" s="635" t="s">
        <v>477</v>
      </c>
      <c r="D2" s="635"/>
      <c r="E2" s="635"/>
      <c r="F2" s="635"/>
      <c r="G2" s="635"/>
      <c r="H2" s="635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227"/>
      <c r="AE2" s="227"/>
      <c r="AF2" s="384"/>
      <c r="AG2" s="385"/>
      <c r="AH2" s="636"/>
      <c r="AI2" s="636"/>
      <c r="AJ2" s="636"/>
    </row>
    <row r="3" spans="1:36" ht="12.75" customHeight="1">
      <c r="A3" s="261"/>
      <c r="B3" s="506" t="s">
        <v>471</v>
      </c>
      <c r="C3" s="603" t="s">
        <v>469</v>
      </c>
      <c r="D3" s="603"/>
      <c r="E3" s="603"/>
      <c r="F3" s="603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155"/>
      <c r="AH3" s="161"/>
      <c r="AI3" s="161"/>
      <c r="AJ3" s="161"/>
    </row>
    <row r="4" spans="1:36" ht="12.75" customHeight="1">
      <c r="A4" s="261"/>
      <c r="B4" s="506" t="s">
        <v>472</v>
      </c>
      <c r="C4" s="603" t="s">
        <v>467</v>
      </c>
      <c r="D4" s="603"/>
      <c r="E4" s="603"/>
      <c r="F4" s="603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155"/>
      <c r="AG4" s="155"/>
      <c r="AH4" s="161"/>
      <c r="AI4" s="161"/>
      <c r="AJ4" s="161"/>
    </row>
    <row r="5" spans="1:36" ht="14.25">
      <c r="A5" s="227"/>
      <c r="B5" s="506" t="s">
        <v>470</v>
      </c>
      <c r="C5" s="603" t="s">
        <v>479</v>
      </c>
      <c r="D5" s="603"/>
      <c r="E5" s="603"/>
      <c r="F5" s="603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227"/>
      <c r="AG5" s="227"/>
      <c r="AH5" s="155"/>
      <c r="AI5" s="155"/>
      <c r="AJ5" s="155"/>
    </row>
    <row r="6" spans="1:36" ht="14.25">
      <c r="A6" s="227"/>
      <c r="B6" s="476" t="s">
        <v>473</v>
      </c>
      <c r="C6" s="603" t="s">
        <v>474</v>
      </c>
      <c r="D6" s="603"/>
      <c r="E6" s="603"/>
      <c r="F6" s="603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227"/>
      <c r="AG6" s="227"/>
      <c r="AH6" s="155"/>
      <c r="AI6" s="155"/>
      <c r="AJ6" s="155"/>
    </row>
    <row r="7" spans="1:36" ht="14.25">
      <c r="A7" s="227"/>
      <c r="B7" s="476" t="s">
        <v>475</v>
      </c>
      <c r="C7" s="603" t="s">
        <v>476</v>
      </c>
      <c r="D7" s="603"/>
      <c r="E7" s="603"/>
      <c r="F7" s="603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227"/>
      <c r="AG7" s="227"/>
      <c r="AH7" s="155"/>
      <c r="AI7" s="155"/>
      <c r="AJ7" s="155"/>
    </row>
    <row r="8" spans="1:33" s="155" customFormat="1" ht="12.75" customHeight="1">
      <c r="A8" s="390"/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  <c r="AE8" s="605"/>
      <c r="AF8" s="605"/>
      <c r="AG8" s="390"/>
    </row>
    <row r="9" spans="1:33" s="155" customFormat="1" ht="12.75" customHeight="1">
      <c r="A9" s="390"/>
      <c r="B9" s="385"/>
      <c r="C9" s="391" t="s">
        <v>263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85"/>
      <c r="AE9" s="385"/>
      <c r="AF9" s="385"/>
      <c r="AG9" s="390"/>
    </row>
    <row r="10" spans="1:33" s="155" customFormat="1" ht="14.25">
      <c r="A10" s="385"/>
      <c r="B10" s="392"/>
      <c r="C10" s="393" t="s">
        <v>619</v>
      </c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151"/>
    </row>
    <row r="11" spans="2:36" ht="13.5">
      <c r="B11" s="637"/>
      <c r="C11" s="637"/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637"/>
      <c r="U11" s="637"/>
      <c r="V11" s="637"/>
      <c r="W11" s="637"/>
      <c r="X11" s="637"/>
      <c r="Y11" s="637"/>
      <c r="Z11" s="637"/>
      <c r="AA11" s="637"/>
      <c r="AB11" s="637"/>
      <c r="AC11" s="637"/>
      <c r="AD11" s="637"/>
      <c r="AE11" s="637"/>
      <c r="AF11" s="637"/>
      <c r="AG11" s="637"/>
      <c r="AH11" s="637"/>
      <c r="AI11" s="155"/>
      <c r="AJ11" s="155"/>
    </row>
    <row r="12" spans="2:36" ht="13.5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</row>
    <row r="13" spans="1:52" s="235" customFormat="1" ht="26.25" customHeight="1">
      <c r="A13" s="370"/>
      <c r="B13" s="275"/>
      <c r="C13" s="638" t="s">
        <v>614</v>
      </c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40"/>
      <c r="AB13" s="638" t="s">
        <v>590</v>
      </c>
      <c r="AC13" s="639"/>
      <c r="AD13" s="639"/>
      <c r="AE13" s="639"/>
      <c r="AF13" s="639"/>
      <c r="AG13" s="639"/>
      <c r="AH13" s="639"/>
      <c r="AI13" s="639"/>
      <c r="AJ13" s="639"/>
      <c r="AK13" s="639"/>
      <c r="AL13" s="639"/>
      <c r="AM13" s="639"/>
      <c r="AN13" s="639"/>
      <c r="AO13" s="639"/>
      <c r="AP13" s="639"/>
      <c r="AQ13" s="639"/>
      <c r="AR13" s="639"/>
      <c r="AS13" s="639"/>
      <c r="AT13" s="639"/>
      <c r="AU13" s="639"/>
      <c r="AV13" s="639"/>
      <c r="AW13" s="639"/>
      <c r="AX13" s="639"/>
      <c r="AY13" s="639"/>
      <c r="AZ13" s="640"/>
    </row>
    <row r="14" spans="1:52" s="235" customFormat="1" ht="26.25" customHeight="1">
      <c r="A14" s="394"/>
      <c r="B14" s="277"/>
      <c r="C14" s="631" t="s">
        <v>490</v>
      </c>
      <c r="D14" s="633" t="s">
        <v>70</v>
      </c>
      <c r="E14" s="634"/>
      <c r="F14" s="633" t="s">
        <v>71</v>
      </c>
      <c r="G14" s="634"/>
      <c r="H14" s="633" t="s">
        <v>72</v>
      </c>
      <c r="I14" s="634"/>
      <c r="J14" s="633" t="s">
        <v>73</v>
      </c>
      <c r="K14" s="634"/>
      <c r="L14" s="633" t="s">
        <v>74</v>
      </c>
      <c r="M14" s="634"/>
      <c r="N14" s="633" t="s">
        <v>75</v>
      </c>
      <c r="O14" s="634"/>
      <c r="P14" s="633" t="s">
        <v>238</v>
      </c>
      <c r="Q14" s="634"/>
      <c r="R14" s="633" t="s">
        <v>76</v>
      </c>
      <c r="S14" s="634"/>
      <c r="T14" s="633" t="s">
        <v>77</v>
      </c>
      <c r="U14" s="634"/>
      <c r="V14" s="633" t="s">
        <v>78</v>
      </c>
      <c r="W14" s="634"/>
      <c r="X14" s="633" t="s">
        <v>239</v>
      </c>
      <c r="Y14" s="634"/>
      <c r="Z14" s="633" t="s">
        <v>79</v>
      </c>
      <c r="AA14" s="634"/>
      <c r="AB14" s="631" t="s">
        <v>69</v>
      </c>
      <c r="AC14" s="633" t="s">
        <v>70</v>
      </c>
      <c r="AD14" s="634"/>
      <c r="AE14" s="633" t="s">
        <v>71</v>
      </c>
      <c r="AF14" s="634"/>
      <c r="AG14" s="633" t="s">
        <v>72</v>
      </c>
      <c r="AH14" s="634"/>
      <c r="AI14" s="633" t="s">
        <v>73</v>
      </c>
      <c r="AJ14" s="634"/>
      <c r="AK14" s="633" t="s">
        <v>74</v>
      </c>
      <c r="AL14" s="634"/>
      <c r="AM14" s="633" t="s">
        <v>75</v>
      </c>
      <c r="AN14" s="634"/>
      <c r="AO14" s="633" t="s">
        <v>238</v>
      </c>
      <c r="AP14" s="634"/>
      <c r="AQ14" s="633" t="s">
        <v>76</v>
      </c>
      <c r="AR14" s="634"/>
      <c r="AS14" s="633" t="s">
        <v>77</v>
      </c>
      <c r="AT14" s="634"/>
      <c r="AU14" s="633" t="s">
        <v>78</v>
      </c>
      <c r="AV14" s="634"/>
      <c r="AW14" s="633" t="s">
        <v>239</v>
      </c>
      <c r="AX14" s="634"/>
      <c r="AY14" s="633" t="s">
        <v>79</v>
      </c>
      <c r="AZ14" s="634"/>
    </row>
    <row r="15" spans="1:52" s="397" customFormat="1" ht="95.25" customHeight="1">
      <c r="A15" s="369" t="s">
        <v>233</v>
      </c>
      <c r="B15" s="395"/>
      <c r="C15" s="632"/>
      <c r="D15" s="396" t="s">
        <v>81</v>
      </c>
      <c r="E15" s="396" t="s">
        <v>80</v>
      </c>
      <c r="F15" s="396" t="s">
        <v>81</v>
      </c>
      <c r="G15" s="396" t="s">
        <v>80</v>
      </c>
      <c r="H15" s="396" t="s">
        <v>81</v>
      </c>
      <c r="I15" s="396" t="s">
        <v>80</v>
      </c>
      <c r="J15" s="396" t="s">
        <v>81</v>
      </c>
      <c r="K15" s="396" t="s">
        <v>80</v>
      </c>
      <c r="L15" s="396" t="s">
        <v>81</v>
      </c>
      <c r="M15" s="396" t="s">
        <v>80</v>
      </c>
      <c r="N15" s="396" t="s">
        <v>81</v>
      </c>
      <c r="O15" s="396" t="s">
        <v>80</v>
      </c>
      <c r="P15" s="396" t="s">
        <v>81</v>
      </c>
      <c r="Q15" s="396" t="s">
        <v>80</v>
      </c>
      <c r="R15" s="396" t="s">
        <v>81</v>
      </c>
      <c r="S15" s="396" t="s">
        <v>80</v>
      </c>
      <c r="T15" s="396" t="s">
        <v>81</v>
      </c>
      <c r="U15" s="396" t="s">
        <v>80</v>
      </c>
      <c r="V15" s="396" t="s">
        <v>81</v>
      </c>
      <c r="W15" s="396" t="s">
        <v>80</v>
      </c>
      <c r="X15" s="396" t="s">
        <v>81</v>
      </c>
      <c r="Y15" s="396" t="s">
        <v>80</v>
      </c>
      <c r="Z15" s="396" t="s">
        <v>81</v>
      </c>
      <c r="AA15" s="396" t="s">
        <v>80</v>
      </c>
      <c r="AB15" s="632"/>
      <c r="AC15" s="396" t="s">
        <v>81</v>
      </c>
      <c r="AD15" s="396" t="s">
        <v>80</v>
      </c>
      <c r="AE15" s="396" t="s">
        <v>81</v>
      </c>
      <c r="AF15" s="396" t="s">
        <v>80</v>
      </c>
      <c r="AG15" s="396" t="s">
        <v>81</v>
      </c>
      <c r="AH15" s="396" t="s">
        <v>80</v>
      </c>
      <c r="AI15" s="396" t="s">
        <v>81</v>
      </c>
      <c r="AJ15" s="396" t="s">
        <v>80</v>
      </c>
      <c r="AK15" s="396" t="s">
        <v>81</v>
      </c>
      <c r="AL15" s="396" t="s">
        <v>80</v>
      </c>
      <c r="AM15" s="396" t="s">
        <v>81</v>
      </c>
      <c r="AN15" s="396" t="s">
        <v>80</v>
      </c>
      <c r="AO15" s="396" t="s">
        <v>81</v>
      </c>
      <c r="AP15" s="396" t="s">
        <v>80</v>
      </c>
      <c r="AQ15" s="396" t="s">
        <v>81</v>
      </c>
      <c r="AR15" s="396" t="s">
        <v>80</v>
      </c>
      <c r="AS15" s="396" t="s">
        <v>81</v>
      </c>
      <c r="AT15" s="396" t="s">
        <v>80</v>
      </c>
      <c r="AU15" s="396" t="s">
        <v>81</v>
      </c>
      <c r="AV15" s="396" t="s">
        <v>80</v>
      </c>
      <c r="AW15" s="396" t="s">
        <v>81</v>
      </c>
      <c r="AX15" s="396" t="s">
        <v>80</v>
      </c>
      <c r="AY15" s="396" t="s">
        <v>81</v>
      </c>
      <c r="AZ15" s="396" t="s">
        <v>80</v>
      </c>
    </row>
    <row r="16" spans="1:52" s="245" customFormat="1" ht="40.5">
      <c r="A16" s="243"/>
      <c r="B16" s="398" t="s">
        <v>265</v>
      </c>
      <c r="C16" s="214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214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</row>
    <row r="17" spans="1:52" s="236" customFormat="1" ht="28.5" customHeight="1">
      <c r="A17" s="221">
        <v>1</v>
      </c>
      <c r="B17" s="400" t="s">
        <v>362</v>
      </c>
      <c r="C17" s="405">
        <f>E17+G17+I17+K17+M17+O17+Q17+S17+U17+W17+Y17+AA17</f>
        <v>6255</v>
      </c>
      <c r="D17" s="250">
        <v>12000</v>
      </c>
      <c r="E17" s="250">
        <f>D17*139/1000</f>
        <v>1668</v>
      </c>
      <c r="F17" s="250">
        <v>12000</v>
      </c>
      <c r="G17" s="250">
        <f aca="true" t="shared" si="0" ref="G17:G23">F17*139/1000</f>
        <v>1668</v>
      </c>
      <c r="H17" s="250">
        <v>5000</v>
      </c>
      <c r="I17" s="250">
        <f>H17*139/1000</f>
        <v>695</v>
      </c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50">
        <v>5000</v>
      </c>
      <c r="Y17" s="250">
        <f>X17*139/1000</f>
        <v>695</v>
      </c>
      <c r="Z17" s="250">
        <v>11000</v>
      </c>
      <c r="AA17" s="250">
        <f>Z17*139/1000</f>
        <v>1529</v>
      </c>
      <c r="AB17" s="405">
        <f aca="true" t="shared" si="1" ref="AB17:AB23">AD17+AF17+AH17+AJ17+AL17+AN17+AP17+AR17+AT17+AV17+AX17+AZ17</f>
        <v>6421.8</v>
      </c>
      <c r="AC17" s="250">
        <v>12000</v>
      </c>
      <c r="AD17" s="250">
        <f>AC17*139/1000</f>
        <v>1668</v>
      </c>
      <c r="AE17" s="250">
        <v>10000</v>
      </c>
      <c r="AF17" s="250">
        <f>AE17*139/1000</f>
        <v>1390</v>
      </c>
      <c r="AG17" s="250">
        <v>7000</v>
      </c>
      <c r="AH17" s="250">
        <f>AG17*139/1000</f>
        <v>973</v>
      </c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50">
        <v>6200</v>
      </c>
      <c r="AX17" s="250">
        <f>AW17*139/1000</f>
        <v>861.8</v>
      </c>
      <c r="AY17" s="250">
        <v>11000</v>
      </c>
      <c r="AZ17" s="250">
        <f>AY17*139/1000</f>
        <v>1529</v>
      </c>
    </row>
    <row r="18" spans="1:52" s="236" customFormat="1" ht="27">
      <c r="A18" s="221">
        <v>2</v>
      </c>
      <c r="B18" s="400" t="s">
        <v>363</v>
      </c>
      <c r="C18" s="405">
        <f aca="true" t="shared" si="2" ref="C18:C23">E18+G18+I18+K18+M18+O18+Q18+S18+U18+W18+Y18+AA18</f>
        <v>3683.5</v>
      </c>
      <c r="D18" s="250">
        <v>7500</v>
      </c>
      <c r="E18" s="250">
        <f aca="true" t="shared" si="3" ref="E18:E23">D18*139/1000</f>
        <v>1042.5</v>
      </c>
      <c r="F18" s="250">
        <v>6500</v>
      </c>
      <c r="G18" s="250">
        <f t="shared" si="0"/>
        <v>903.5</v>
      </c>
      <c r="H18" s="250">
        <v>2500</v>
      </c>
      <c r="I18" s="250">
        <f>H18*139/1000</f>
        <v>347.5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50">
        <v>3000</v>
      </c>
      <c r="Y18" s="250">
        <f aca="true" t="shared" si="4" ref="Y18:Y23">X18*139/1000</f>
        <v>417</v>
      </c>
      <c r="Z18" s="250">
        <v>7000</v>
      </c>
      <c r="AA18" s="250">
        <f aca="true" t="shared" si="5" ref="AA18:AA23">Z18*139/1000</f>
        <v>973</v>
      </c>
      <c r="AB18" s="405">
        <f t="shared" si="1"/>
        <v>3544.5</v>
      </c>
      <c r="AC18" s="250">
        <v>7000</v>
      </c>
      <c r="AD18" s="250">
        <f aca="true" t="shared" si="6" ref="AD18:AD23">AC18*139/1000</f>
        <v>973</v>
      </c>
      <c r="AE18" s="250">
        <v>6000</v>
      </c>
      <c r="AF18" s="250">
        <f aca="true" t="shared" si="7" ref="AF18:AF23">AE18*139/1000</f>
        <v>834</v>
      </c>
      <c r="AG18" s="250">
        <f>AE18/2</f>
        <v>3000</v>
      </c>
      <c r="AH18" s="250">
        <f aca="true" t="shared" si="8" ref="AH18:AH23">AG18*139/1000</f>
        <v>417</v>
      </c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50">
        <v>3000</v>
      </c>
      <c r="AX18" s="250">
        <f aca="true" t="shared" si="9" ref="AX18:AX23">AW18*139/1000</f>
        <v>417</v>
      </c>
      <c r="AY18" s="250">
        <v>6500</v>
      </c>
      <c r="AZ18" s="250">
        <f aca="true" t="shared" si="10" ref="AZ18:AZ23">AY18*139/1000</f>
        <v>903.5</v>
      </c>
    </row>
    <row r="19" spans="1:52" s="236" customFormat="1" ht="27">
      <c r="A19" s="221">
        <v>3</v>
      </c>
      <c r="B19" s="400" t="s">
        <v>364</v>
      </c>
      <c r="C19" s="405">
        <f t="shared" si="2"/>
        <v>3753</v>
      </c>
      <c r="D19" s="250">
        <v>7500</v>
      </c>
      <c r="E19" s="250">
        <f t="shared" si="3"/>
        <v>1042.5</v>
      </c>
      <c r="F19" s="250">
        <v>6800</v>
      </c>
      <c r="G19" s="250">
        <f t="shared" si="0"/>
        <v>945.2</v>
      </c>
      <c r="H19" s="250">
        <v>2600</v>
      </c>
      <c r="I19" s="250">
        <f>H19*139/1000</f>
        <v>361.4</v>
      </c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50">
        <v>3000</v>
      </c>
      <c r="Y19" s="250">
        <f t="shared" si="4"/>
        <v>417</v>
      </c>
      <c r="Z19" s="250">
        <v>7100</v>
      </c>
      <c r="AA19" s="250">
        <f t="shared" si="5"/>
        <v>986.9</v>
      </c>
      <c r="AB19" s="405">
        <f t="shared" si="1"/>
        <v>3683.5</v>
      </c>
      <c r="AC19" s="250">
        <v>7000</v>
      </c>
      <c r="AD19" s="250">
        <f t="shared" si="6"/>
        <v>973</v>
      </c>
      <c r="AE19" s="250">
        <v>6000</v>
      </c>
      <c r="AF19" s="250">
        <f t="shared" si="7"/>
        <v>834</v>
      </c>
      <c r="AG19" s="250">
        <f>AE19/2</f>
        <v>3000</v>
      </c>
      <c r="AH19" s="250">
        <f t="shared" si="8"/>
        <v>417</v>
      </c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50">
        <v>3500</v>
      </c>
      <c r="AX19" s="250">
        <f t="shared" si="9"/>
        <v>486.5</v>
      </c>
      <c r="AY19" s="250">
        <v>7000</v>
      </c>
      <c r="AZ19" s="250">
        <f t="shared" si="10"/>
        <v>973</v>
      </c>
    </row>
    <row r="20" spans="1:52" s="245" customFormat="1" ht="27">
      <c r="A20" s="221">
        <v>4</v>
      </c>
      <c r="B20" s="400" t="s">
        <v>365</v>
      </c>
      <c r="C20" s="405">
        <f t="shared" si="2"/>
        <v>827.05</v>
      </c>
      <c r="D20" s="250">
        <v>1500</v>
      </c>
      <c r="E20" s="250">
        <f t="shared" si="3"/>
        <v>208.5</v>
      </c>
      <c r="F20" s="406">
        <v>1500</v>
      </c>
      <c r="G20" s="250">
        <f t="shared" si="0"/>
        <v>208.5</v>
      </c>
      <c r="H20" s="250">
        <v>700</v>
      </c>
      <c r="I20" s="250">
        <f>H20*139/1000</f>
        <v>97.3</v>
      </c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250">
        <f>Z20/2</f>
        <v>750</v>
      </c>
      <c r="Y20" s="250">
        <f t="shared" si="4"/>
        <v>104.25</v>
      </c>
      <c r="Z20" s="406">
        <v>1500</v>
      </c>
      <c r="AA20" s="250">
        <f t="shared" si="5"/>
        <v>208.5</v>
      </c>
      <c r="AB20" s="405">
        <f t="shared" si="1"/>
        <v>903.5</v>
      </c>
      <c r="AC20" s="250">
        <v>1500</v>
      </c>
      <c r="AD20" s="250">
        <f t="shared" si="6"/>
        <v>208.5</v>
      </c>
      <c r="AE20" s="406">
        <v>1500</v>
      </c>
      <c r="AF20" s="250">
        <f t="shared" si="7"/>
        <v>208.5</v>
      </c>
      <c r="AG20" s="250">
        <v>500</v>
      </c>
      <c r="AH20" s="250">
        <f t="shared" si="8"/>
        <v>69.5</v>
      </c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250">
        <f>AY20/2</f>
        <v>1000</v>
      </c>
      <c r="AX20" s="250">
        <f t="shared" si="9"/>
        <v>139</v>
      </c>
      <c r="AY20" s="406">
        <v>2000</v>
      </c>
      <c r="AZ20" s="250">
        <f t="shared" si="10"/>
        <v>278</v>
      </c>
    </row>
    <row r="21" spans="1:52" s="236" customFormat="1" ht="27">
      <c r="A21" s="221">
        <v>5</v>
      </c>
      <c r="B21" s="400" t="s">
        <v>366</v>
      </c>
      <c r="C21" s="405">
        <f t="shared" si="2"/>
        <v>1000.6610000000001</v>
      </c>
      <c r="D21" s="250">
        <v>2000</v>
      </c>
      <c r="E21" s="250">
        <f t="shared" si="3"/>
        <v>278</v>
      </c>
      <c r="F21" s="250">
        <v>1799</v>
      </c>
      <c r="G21" s="250">
        <f t="shared" si="0"/>
        <v>250.061</v>
      </c>
      <c r="H21" s="250">
        <v>700</v>
      </c>
      <c r="I21" s="250">
        <f>H21*139/1000</f>
        <v>97.3</v>
      </c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50">
        <v>900</v>
      </c>
      <c r="Y21" s="250">
        <f t="shared" si="4"/>
        <v>125.1</v>
      </c>
      <c r="Z21" s="250">
        <v>1800</v>
      </c>
      <c r="AA21" s="250">
        <f t="shared" si="5"/>
        <v>250.2</v>
      </c>
      <c r="AB21" s="405">
        <f t="shared" si="1"/>
        <v>938.25</v>
      </c>
      <c r="AC21" s="250">
        <v>1500</v>
      </c>
      <c r="AD21" s="250">
        <f t="shared" si="6"/>
        <v>208.5</v>
      </c>
      <c r="AE21" s="250">
        <v>1500</v>
      </c>
      <c r="AF21" s="250">
        <f t="shared" si="7"/>
        <v>208.5</v>
      </c>
      <c r="AG21" s="250">
        <f>AE21/2</f>
        <v>750</v>
      </c>
      <c r="AH21" s="250">
        <f t="shared" si="8"/>
        <v>104.25</v>
      </c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50">
        <f>AY21/2</f>
        <v>1000</v>
      </c>
      <c r="AX21" s="250">
        <f t="shared" si="9"/>
        <v>139</v>
      </c>
      <c r="AY21" s="250">
        <v>2000</v>
      </c>
      <c r="AZ21" s="250">
        <f t="shared" si="10"/>
        <v>278</v>
      </c>
    </row>
    <row r="22" spans="1:52" s="236" customFormat="1" ht="27">
      <c r="A22" s="221">
        <v>6</v>
      </c>
      <c r="B22" s="400" t="s">
        <v>367</v>
      </c>
      <c r="C22" s="405">
        <f t="shared" si="2"/>
        <v>301.25199999999995</v>
      </c>
      <c r="D22" s="250">
        <v>500</v>
      </c>
      <c r="E22" s="250">
        <f t="shared" si="3"/>
        <v>69.5</v>
      </c>
      <c r="F22" s="250">
        <v>500</v>
      </c>
      <c r="G22" s="250">
        <f t="shared" si="0"/>
        <v>69.5</v>
      </c>
      <c r="H22" s="250">
        <v>268</v>
      </c>
      <c r="I22" s="250">
        <f>H22*139/1000-0.1</f>
        <v>37.152</v>
      </c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50">
        <f>Z22/2</f>
        <v>300</v>
      </c>
      <c r="Y22" s="250">
        <f t="shared" si="4"/>
        <v>41.7</v>
      </c>
      <c r="Z22" s="250">
        <v>600</v>
      </c>
      <c r="AA22" s="250">
        <f t="shared" si="5"/>
        <v>83.4</v>
      </c>
      <c r="AB22" s="405">
        <f t="shared" si="1"/>
        <v>333.6</v>
      </c>
      <c r="AC22" s="250">
        <v>600</v>
      </c>
      <c r="AD22" s="250">
        <f t="shared" si="6"/>
        <v>83.4</v>
      </c>
      <c r="AE22" s="250">
        <v>600</v>
      </c>
      <c r="AF22" s="250">
        <f t="shared" si="7"/>
        <v>83.4</v>
      </c>
      <c r="AG22" s="250">
        <f>AE22/2</f>
        <v>300</v>
      </c>
      <c r="AH22" s="250">
        <f t="shared" si="8"/>
        <v>41.7</v>
      </c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50">
        <f>AY22/2</f>
        <v>300</v>
      </c>
      <c r="AX22" s="250">
        <f t="shared" si="9"/>
        <v>41.7</v>
      </c>
      <c r="AY22" s="250">
        <v>600</v>
      </c>
      <c r="AZ22" s="250">
        <f t="shared" si="10"/>
        <v>83.4</v>
      </c>
    </row>
    <row r="23" spans="1:52" s="236" customFormat="1" ht="27">
      <c r="A23" s="221">
        <v>7</v>
      </c>
      <c r="B23" s="400" t="s">
        <v>368</v>
      </c>
      <c r="C23" s="405">
        <f t="shared" si="2"/>
        <v>180.005</v>
      </c>
      <c r="D23" s="250">
        <v>320</v>
      </c>
      <c r="E23" s="250">
        <f t="shared" si="3"/>
        <v>44.48</v>
      </c>
      <c r="F23" s="250">
        <v>320</v>
      </c>
      <c r="G23" s="250">
        <f t="shared" si="0"/>
        <v>44.48</v>
      </c>
      <c r="H23" s="250">
        <v>145</v>
      </c>
      <c r="I23" s="250">
        <f>H23*139/1000</f>
        <v>20.155</v>
      </c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50">
        <v>160</v>
      </c>
      <c r="Y23" s="250">
        <f t="shared" si="4"/>
        <v>22.24</v>
      </c>
      <c r="Z23" s="250">
        <v>350</v>
      </c>
      <c r="AA23" s="250">
        <f t="shared" si="5"/>
        <v>48.65</v>
      </c>
      <c r="AB23" s="405">
        <f t="shared" si="1"/>
        <v>173.75</v>
      </c>
      <c r="AC23" s="250">
        <v>330</v>
      </c>
      <c r="AD23" s="250">
        <f t="shared" si="6"/>
        <v>45.87</v>
      </c>
      <c r="AE23" s="250">
        <v>310</v>
      </c>
      <c r="AF23" s="250">
        <f t="shared" si="7"/>
        <v>43.09</v>
      </c>
      <c r="AG23" s="250">
        <v>100</v>
      </c>
      <c r="AH23" s="250">
        <f t="shared" si="8"/>
        <v>13.9</v>
      </c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50">
        <v>160</v>
      </c>
      <c r="AX23" s="250">
        <f t="shared" si="9"/>
        <v>22.24</v>
      </c>
      <c r="AY23" s="250">
        <v>350</v>
      </c>
      <c r="AZ23" s="250">
        <f t="shared" si="10"/>
        <v>48.65</v>
      </c>
    </row>
    <row r="24" spans="1:52" ht="24.75" customHeight="1">
      <c r="A24" s="402"/>
      <c r="B24" s="266" t="s">
        <v>290</v>
      </c>
      <c r="C24" s="407">
        <f>SUM(C17:C23)-0.5</f>
        <v>15999.967999999999</v>
      </c>
      <c r="D24" s="407">
        <f aca="true" t="shared" si="11" ref="D24:AA24">SUM(D17:D23)</f>
        <v>31320</v>
      </c>
      <c r="E24" s="407">
        <f t="shared" si="11"/>
        <v>4353.48</v>
      </c>
      <c r="F24" s="407">
        <f t="shared" si="11"/>
        <v>29419</v>
      </c>
      <c r="G24" s="407">
        <f t="shared" si="11"/>
        <v>4089.241</v>
      </c>
      <c r="H24" s="407">
        <f t="shared" si="11"/>
        <v>11913</v>
      </c>
      <c r="I24" s="407">
        <f t="shared" si="11"/>
        <v>1655.807</v>
      </c>
      <c r="J24" s="407">
        <f t="shared" si="11"/>
        <v>0</v>
      </c>
      <c r="K24" s="407">
        <f t="shared" si="11"/>
        <v>0</v>
      </c>
      <c r="L24" s="407">
        <f t="shared" si="11"/>
        <v>0</v>
      </c>
      <c r="M24" s="407">
        <f t="shared" si="11"/>
        <v>0</v>
      </c>
      <c r="N24" s="407">
        <f t="shared" si="11"/>
        <v>0</v>
      </c>
      <c r="O24" s="407">
        <f t="shared" si="11"/>
        <v>0</v>
      </c>
      <c r="P24" s="407">
        <f t="shared" si="11"/>
        <v>0</v>
      </c>
      <c r="Q24" s="407">
        <f t="shared" si="11"/>
        <v>0</v>
      </c>
      <c r="R24" s="407">
        <f t="shared" si="11"/>
        <v>0</v>
      </c>
      <c r="S24" s="407">
        <f t="shared" si="11"/>
        <v>0</v>
      </c>
      <c r="T24" s="407">
        <f t="shared" si="11"/>
        <v>0</v>
      </c>
      <c r="U24" s="407">
        <f t="shared" si="11"/>
        <v>0</v>
      </c>
      <c r="V24" s="407">
        <f t="shared" si="11"/>
        <v>0</v>
      </c>
      <c r="W24" s="407">
        <f t="shared" si="11"/>
        <v>0</v>
      </c>
      <c r="X24" s="407">
        <f>SUM(X17:X23)-0.1</f>
        <v>13109.9</v>
      </c>
      <c r="Y24" s="407">
        <f t="shared" si="11"/>
        <v>1822.29</v>
      </c>
      <c r="Z24" s="407">
        <f t="shared" si="11"/>
        <v>29350</v>
      </c>
      <c r="AA24" s="407">
        <f t="shared" si="11"/>
        <v>4079.65</v>
      </c>
      <c r="AB24" s="408">
        <f>SUM(AB17:AB23)+1.1</f>
        <v>16000</v>
      </c>
      <c r="AC24" s="408">
        <f aca="true" t="shared" si="12" ref="AC24:AZ24">SUM(AC17:AC23)</f>
        <v>29930</v>
      </c>
      <c r="AD24" s="408">
        <f t="shared" si="12"/>
        <v>4160.2699999999995</v>
      </c>
      <c r="AE24" s="408">
        <f t="shared" si="12"/>
        <v>25910</v>
      </c>
      <c r="AF24" s="408">
        <f t="shared" si="12"/>
        <v>3601.4900000000002</v>
      </c>
      <c r="AG24" s="408">
        <f>SUM(AG17:AG23)</f>
        <v>14650</v>
      </c>
      <c r="AH24" s="408">
        <f t="shared" si="12"/>
        <v>2036.3500000000001</v>
      </c>
      <c r="AI24" s="408">
        <f t="shared" si="12"/>
        <v>0</v>
      </c>
      <c r="AJ24" s="408">
        <f t="shared" si="12"/>
        <v>0</v>
      </c>
      <c r="AK24" s="408">
        <f t="shared" si="12"/>
        <v>0</v>
      </c>
      <c r="AL24" s="408">
        <f t="shared" si="12"/>
        <v>0</v>
      </c>
      <c r="AM24" s="408">
        <f t="shared" si="12"/>
        <v>0</v>
      </c>
      <c r="AN24" s="408">
        <f t="shared" si="12"/>
        <v>0</v>
      </c>
      <c r="AO24" s="408">
        <f t="shared" si="12"/>
        <v>0</v>
      </c>
      <c r="AP24" s="408">
        <f t="shared" si="12"/>
        <v>0</v>
      </c>
      <c r="AQ24" s="408">
        <f t="shared" si="12"/>
        <v>0</v>
      </c>
      <c r="AR24" s="408">
        <f t="shared" si="12"/>
        <v>0</v>
      </c>
      <c r="AS24" s="408">
        <f t="shared" si="12"/>
        <v>0</v>
      </c>
      <c r="AT24" s="408">
        <f t="shared" si="12"/>
        <v>0</v>
      </c>
      <c r="AU24" s="408">
        <f t="shared" si="12"/>
        <v>0</v>
      </c>
      <c r="AV24" s="408">
        <f t="shared" si="12"/>
        <v>0</v>
      </c>
      <c r="AW24" s="408">
        <f t="shared" si="12"/>
        <v>15160</v>
      </c>
      <c r="AX24" s="408">
        <f t="shared" si="12"/>
        <v>2107.24</v>
      </c>
      <c r="AY24" s="408">
        <f t="shared" si="12"/>
        <v>29450</v>
      </c>
      <c r="AZ24" s="408">
        <f t="shared" si="12"/>
        <v>4093.55</v>
      </c>
    </row>
    <row r="25" spans="1:52" s="328" customFormat="1" ht="13.5">
      <c r="A25" s="402"/>
      <c r="B25" s="371" t="s">
        <v>216</v>
      </c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</row>
    <row r="26" spans="1:52" s="328" customFormat="1" ht="26.25" customHeight="1">
      <c r="A26" s="402"/>
      <c r="B26" s="404" t="s">
        <v>289</v>
      </c>
      <c r="C26" s="368">
        <v>9977.4</v>
      </c>
      <c r="D26" s="380" t="s">
        <v>234</v>
      </c>
      <c r="E26" s="380" t="s">
        <v>234</v>
      </c>
      <c r="F26" s="380" t="s">
        <v>234</v>
      </c>
      <c r="G26" s="380" t="s">
        <v>234</v>
      </c>
      <c r="H26" s="380" t="s">
        <v>234</v>
      </c>
      <c r="I26" s="380" t="s">
        <v>234</v>
      </c>
      <c r="J26" s="380" t="s">
        <v>234</v>
      </c>
      <c r="K26" s="380" t="s">
        <v>234</v>
      </c>
      <c r="L26" s="380" t="s">
        <v>234</v>
      </c>
      <c r="M26" s="380" t="s">
        <v>234</v>
      </c>
      <c r="N26" s="380" t="s">
        <v>234</v>
      </c>
      <c r="O26" s="380" t="s">
        <v>234</v>
      </c>
      <c r="P26" s="380" t="s">
        <v>234</v>
      </c>
      <c r="Q26" s="380" t="s">
        <v>234</v>
      </c>
      <c r="R26" s="380" t="s">
        <v>234</v>
      </c>
      <c r="S26" s="380" t="s">
        <v>234</v>
      </c>
      <c r="T26" s="380" t="s">
        <v>234</v>
      </c>
      <c r="U26" s="380" t="s">
        <v>234</v>
      </c>
      <c r="V26" s="380" t="s">
        <v>234</v>
      </c>
      <c r="W26" s="380" t="s">
        <v>234</v>
      </c>
      <c r="X26" s="380" t="s">
        <v>234</v>
      </c>
      <c r="Y26" s="380" t="s">
        <v>234</v>
      </c>
      <c r="Z26" s="380" t="s">
        <v>234</v>
      </c>
      <c r="AA26" s="380" t="s">
        <v>234</v>
      </c>
      <c r="AB26" s="368">
        <v>16000</v>
      </c>
      <c r="AC26" s="380" t="s">
        <v>234</v>
      </c>
      <c r="AD26" s="380" t="s">
        <v>234</v>
      </c>
      <c r="AE26" s="380" t="s">
        <v>234</v>
      </c>
      <c r="AF26" s="380" t="s">
        <v>234</v>
      </c>
      <c r="AG26" s="380" t="s">
        <v>234</v>
      </c>
      <c r="AH26" s="380" t="s">
        <v>234</v>
      </c>
      <c r="AI26" s="380" t="s">
        <v>234</v>
      </c>
      <c r="AJ26" s="380" t="s">
        <v>234</v>
      </c>
      <c r="AK26" s="380" t="s">
        <v>234</v>
      </c>
      <c r="AL26" s="380" t="s">
        <v>234</v>
      </c>
      <c r="AM26" s="380" t="s">
        <v>234</v>
      </c>
      <c r="AN26" s="380" t="s">
        <v>234</v>
      </c>
      <c r="AO26" s="380" t="s">
        <v>234</v>
      </c>
      <c r="AP26" s="380" t="s">
        <v>234</v>
      </c>
      <c r="AQ26" s="380" t="s">
        <v>234</v>
      </c>
      <c r="AR26" s="380" t="s">
        <v>234</v>
      </c>
      <c r="AS26" s="380" t="s">
        <v>234</v>
      </c>
      <c r="AT26" s="380" t="s">
        <v>234</v>
      </c>
      <c r="AU26" s="380" t="s">
        <v>234</v>
      </c>
      <c r="AV26" s="380" t="s">
        <v>234</v>
      </c>
      <c r="AW26" s="380" t="s">
        <v>234</v>
      </c>
      <c r="AX26" s="380" t="s">
        <v>234</v>
      </c>
      <c r="AY26" s="380" t="s">
        <v>234</v>
      </c>
      <c r="AZ26" s="380" t="s">
        <v>234</v>
      </c>
    </row>
    <row r="27" spans="1:52" s="328" customFormat="1" ht="28.5">
      <c r="A27" s="403"/>
      <c r="B27" s="12" t="s">
        <v>354</v>
      </c>
      <c r="C27" s="218">
        <f>C24-C26</f>
        <v>6022.567999999999</v>
      </c>
      <c r="D27" s="380" t="s">
        <v>234</v>
      </c>
      <c r="E27" s="380" t="s">
        <v>234</v>
      </c>
      <c r="F27" s="380" t="s">
        <v>234</v>
      </c>
      <c r="G27" s="380" t="s">
        <v>234</v>
      </c>
      <c r="H27" s="380" t="s">
        <v>234</v>
      </c>
      <c r="I27" s="380" t="s">
        <v>234</v>
      </c>
      <c r="J27" s="380" t="s">
        <v>234</v>
      </c>
      <c r="K27" s="380" t="s">
        <v>234</v>
      </c>
      <c r="L27" s="380" t="s">
        <v>234</v>
      </c>
      <c r="M27" s="380" t="s">
        <v>234</v>
      </c>
      <c r="N27" s="380" t="s">
        <v>234</v>
      </c>
      <c r="O27" s="380" t="s">
        <v>234</v>
      </c>
      <c r="P27" s="380" t="s">
        <v>234</v>
      </c>
      <c r="Q27" s="380" t="s">
        <v>234</v>
      </c>
      <c r="R27" s="380" t="s">
        <v>234</v>
      </c>
      <c r="S27" s="380" t="s">
        <v>234</v>
      </c>
      <c r="T27" s="380" t="s">
        <v>234</v>
      </c>
      <c r="U27" s="380" t="s">
        <v>234</v>
      </c>
      <c r="V27" s="380" t="s">
        <v>234</v>
      </c>
      <c r="W27" s="380" t="s">
        <v>234</v>
      </c>
      <c r="X27" s="380" t="s">
        <v>234</v>
      </c>
      <c r="Y27" s="380" t="s">
        <v>234</v>
      </c>
      <c r="Z27" s="380" t="s">
        <v>234</v>
      </c>
      <c r="AA27" s="380" t="s">
        <v>234</v>
      </c>
      <c r="AB27" s="158">
        <v>0</v>
      </c>
      <c r="AC27" s="380" t="s">
        <v>234</v>
      </c>
      <c r="AD27" s="380" t="s">
        <v>234</v>
      </c>
      <c r="AE27" s="380" t="s">
        <v>234</v>
      </c>
      <c r="AF27" s="380" t="s">
        <v>234</v>
      </c>
      <c r="AG27" s="380" t="s">
        <v>234</v>
      </c>
      <c r="AH27" s="380" t="s">
        <v>234</v>
      </c>
      <c r="AI27" s="380" t="s">
        <v>234</v>
      </c>
      <c r="AJ27" s="380" t="s">
        <v>234</v>
      </c>
      <c r="AK27" s="380" t="s">
        <v>234</v>
      </c>
      <c r="AL27" s="380" t="s">
        <v>234</v>
      </c>
      <c r="AM27" s="380" t="s">
        <v>234</v>
      </c>
      <c r="AN27" s="380" t="s">
        <v>234</v>
      </c>
      <c r="AO27" s="380" t="s">
        <v>234</v>
      </c>
      <c r="AP27" s="380" t="s">
        <v>234</v>
      </c>
      <c r="AQ27" s="380" t="s">
        <v>234</v>
      </c>
      <c r="AR27" s="380" t="s">
        <v>234</v>
      </c>
      <c r="AS27" s="380" t="s">
        <v>234</v>
      </c>
      <c r="AT27" s="380" t="s">
        <v>234</v>
      </c>
      <c r="AU27" s="380" t="s">
        <v>234</v>
      </c>
      <c r="AV27" s="380" t="s">
        <v>234</v>
      </c>
      <c r="AW27" s="380" t="s">
        <v>234</v>
      </c>
      <c r="AX27" s="380" t="s">
        <v>234</v>
      </c>
      <c r="AY27" s="380" t="s">
        <v>234</v>
      </c>
      <c r="AZ27" s="380" t="s">
        <v>234</v>
      </c>
    </row>
    <row r="28" s="328" customFormat="1" ht="13.5"/>
    <row r="29" s="328" customFormat="1" ht="13.5"/>
    <row r="30" s="328" customFormat="1" ht="13.5"/>
    <row r="31" s="328" customFormat="1" ht="13.5"/>
    <row r="32" s="328" customFormat="1" ht="13.5"/>
    <row r="33" s="328" customFormat="1" ht="13.5"/>
    <row r="34" s="328" customFormat="1" ht="13.5"/>
    <row r="35" s="328" customFormat="1" ht="13.5"/>
    <row r="36" s="328" customFormat="1" ht="13.5"/>
    <row r="37" s="328" customFormat="1" ht="13.5"/>
    <row r="38" s="328" customFormat="1" ht="13.5"/>
    <row r="39" s="328" customFormat="1" ht="13.5"/>
    <row r="40" s="328" customFormat="1" ht="13.5"/>
    <row r="41" s="328" customFormat="1" ht="13.5"/>
    <row r="42" s="328" customFormat="1" ht="13.5"/>
    <row r="43" s="328" customFormat="1" ht="13.5"/>
    <row r="44" s="328" customFormat="1" ht="13.5"/>
    <row r="45" s="328" customFormat="1" ht="13.5"/>
    <row r="46" s="328" customFormat="1" ht="13.5"/>
  </sheetData>
  <sheetProtection/>
  <mergeCells count="37">
    <mergeCell ref="AQ14:AR14"/>
    <mergeCell ref="AB14:AB15"/>
    <mergeCell ref="AM14:AN14"/>
    <mergeCell ref="AO14:AP14"/>
    <mergeCell ref="AE14:AF14"/>
    <mergeCell ref="AG14:AH14"/>
    <mergeCell ref="AI14:AJ14"/>
    <mergeCell ref="AH2:AJ2"/>
    <mergeCell ref="B8:AF8"/>
    <mergeCell ref="B11:AH11"/>
    <mergeCell ref="C13:AA13"/>
    <mergeCell ref="AB13:AZ13"/>
    <mergeCell ref="Z14:AA14"/>
    <mergeCell ref="X14:Y14"/>
    <mergeCell ref="AW14:AX14"/>
    <mergeCell ref="AC14:AD14"/>
    <mergeCell ref="D14:E14"/>
    <mergeCell ref="AY14:AZ14"/>
    <mergeCell ref="N14:O14"/>
    <mergeCell ref="P14:Q14"/>
    <mergeCell ref="H14:I14"/>
    <mergeCell ref="T14:U14"/>
    <mergeCell ref="L14:M14"/>
    <mergeCell ref="V14:W14"/>
    <mergeCell ref="AK14:AL14"/>
    <mergeCell ref="AS14:AT14"/>
    <mergeCell ref="AU14:AV14"/>
    <mergeCell ref="C14:C15"/>
    <mergeCell ref="F14:G14"/>
    <mergeCell ref="J14:K14"/>
    <mergeCell ref="R14:S14"/>
    <mergeCell ref="C2:H2"/>
    <mergeCell ref="C3:F3"/>
    <mergeCell ref="C4:F4"/>
    <mergeCell ref="C5:F5"/>
    <mergeCell ref="C6:F6"/>
    <mergeCell ref="C7:F7"/>
  </mergeCells>
  <printOptions/>
  <pageMargins left="0.25" right="0.25" top="0.75" bottom="0.75" header="0.3" footer="0.3"/>
  <pageSetup horizontalDpi="600" verticalDpi="600" orientation="landscape" scale="56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G13">
      <selection activeCell="I19" sqref="I19"/>
    </sheetView>
  </sheetViews>
  <sheetFormatPr defaultColWidth="9.140625" defaultRowHeight="12.75"/>
  <cols>
    <col min="1" max="1" width="15.00390625" style="96" customWidth="1"/>
    <col min="2" max="2" width="12.8515625" style="96" customWidth="1"/>
    <col min="3" max="3" width="12.7109375" style="96" customWidth="1"/>
    <col min="4" max="5" width="10.7109375" style="96" customWidth="1"/>
    <col min="6" max="6" width="10.421875" style="96" customWidth="1"/>
    <col min="7" max="7" width="13.00390625" style="96" customWidth="1"/>
    <col min="8" max="8" width="13.7109375" style="96" customWidth="1"/>
    <col min="9" max="9" width="19.7109375" style="96" customWidth="1"/>
    <col min="10" max="10" width="10.00390625" style="96" customWidth="1"/>
    <col min="11" max="16384" width="9.140625" style="96" customWidth="1"/>
  </cols>
  <sheetData>
    <row r="1" spans="1:32" ht="14.25">
      <c r="A1" s="16"/>
      <c r="B1" s="384"/>
      <c r="C1" s="235"/>
      <c r="D1" s="235"/>
      <c r="E1" s="235"/>
      <c r="F1" s="235"/>
      <c r="G1" s="235"/>
      <c r="H1" s="23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9"/>
      <c r="AF1" s="49"/>
    </row>
    <row r="2" spans="1:32" ht="14.25" customHeight="1">
      <c r="A2" s="37"/>
      <c r="B2" s="387" t="s">
        <v>478</v>
      </c>
      <c r="C2" s="635" t="s">
        <v>477</v>
      </c>
      <c r="D2" s="635"/>
      <c r="E2" s="635"/>
      <c r="F2" s="635"/>
      <c r="G2" s="635"/>
      <c r="H2" s="635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76"/>
      <c r="AE2" s="76"/>
      <c r="AF2" s="49"/>
    </row>
    <row r="3" spans="1:32" ht="13.5" customHeight="1">
      <c r="A3" s="78"/>
      <c r="B3" s="506" t="s">
        <v>471</v>
      </c>
      <c r="C3" s="603" t="s">
        <v>469</v>
      </c>
      <c r="D3" s="603"/>
      <c r="E3" s="603"/>
      <c r="F3" s="603"/>
      <c r="G3" s="388"/>
      <c r="H3" s="388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32" ht="13.5" customHeight="1">
      <c r="A4" s="78"/>
      <c r="B4" s="506" t="s">
        <v>472</v>
      </c>
      <c r="C4" s="603" t="s">
        <v>467</v>
      </c>
      <c r="D4" s="603"/>
      <c r="E4" s="603"/>
      <c r="F4" s="603"/>
      <c r="G4" s="389"/>
      <c r="H4" s="389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18"/>
    </row>
    <row r="5" spans="1:32" ht="13.5" customHeight="1">
      <c r="A5" s="15"/>
      <c r="B5" s="506" t="s">
        <v>470</v>
      </c>
      <c r="C5" s="603" t="s">
        <v>479</v>
      </c>
      <c r="D5" s="603"/>
      <c r="E5" s="603"/>
      <c r="F5" s="603"/>
      <c r="G5" s="505"/>
      <c r="H5" s="505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72"/>
    </row>
    <row r="6" spans="1:32" ht="14.25" customHeight="1">
      <c r="A6" s="15"/>
      <c r="B6" s="476" t="s">
        <v>473</v>
      </c>
      <c r="C6" s="603" t="s">
        <v>474</v>
      </c>
      <c r="D6" s="603"/>
      <c r="E6" s="603"/>
      <c r="F6" s="603"/>
      <c r="G6" s="505"/>
      <c r="H6" s="505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72"/>
    </row>
    <row r="7" spans="1:32" ht="14.25" customHeight="1">
      <c r="A7" s="15"/>
      <c r="B7" s="476" t="s">
        <v>475</v>
      </c>
      <c r="C7" s="603" t="s">
        <v>476</v>
      </c>
      <c r="D7" s="603"/>
      <c r="E7" s="603"/>
      <c r="F7" s="603"/>
      <c r="G7" s="505"/>
      <c r="H7" s="505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72"/>
    </row>
    <row r="8" spans="1:32" ht="14.25">
      <c r="A8" s="15"/>
      <c r="B8" s="10"/>
      <c r="C8" s="18"/>
      <c r="D8" s="242"/>
      <c r="E8" s="242"/>
      <c r="F8" s="24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72"/>
    </row>
    <row r="9" spans="1:32" ht="14.25">
      <c r="A9" s="66"/>
      <c r="B9" s="51"/>
      <c r="C9" s="51"/>
      <c r="D9" s="85" t="s">
        <v>264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51"/>
      <c r="AE9" s="51"/>
      <c r="AF9" s="51"/>
    </row>
    <row r="10" spans="1:32" ht="14.25">
      <c r="A10" s="62"/>
      <c r="B10" s="17"/>
      <c r="C10" s="17"/>
      <c r="D10" s="50"/>
      <c r="E10" s="92" t="s">
        <v>620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2" spans="1:9" ht="13.5" customHeight="1">
      <c r="A12" s="111"/>
      <c r="B12" s="111"/>
      <c r="C12" s="111"/>
      <c r="D12" s="111"/>
      <c r="E12" s="111"/>
      <c r="F12" s="111"/>
      <c r="G12" s="111"/>
      <c r="H12" s="111"/>
      <c r="I12" s="111"/>
    </row>
    <row r="13" spans="1:17" ht="29.25" customHeight="1">
      <c r="A13" s="112"/>
      <c r="B13" s="650" t="s">
        <v>614</v>
      </c>
      <c r="C13" s="651"/>
      <c r="D13" s="651"/>
      <c r="E13" s="651"/>
      <c r="F13" s="651"/>
      <c r="G13" s="651"/>
      <c r="H13" s="651"/>
      <c r="I13" s="652"/>
      <c r="J13" s="650" t="s">
        <v>615</v>
      </c>
      <c r="K13" s="651"/>
      <c r="L13" s="651"/>
      <c r="M13" s="651"/>
      <c r="N13" s="651"/>
      <c r="O13" s="651"/>
      <c r="P13" s="651"/>
      <c r="Q13" s="652"/>
    </row>
    <row r="14" spans="1:17" ht="42.75" customHeight="1">
      <c r="A14" s="641"/>
      <c r="B14" s="643" t="s">
        <v>242</v>
      </c>
      <c r="C14" s="645" t="s">
        <v>243</v>
      </c>
      <c r="D14" s="646"/>
      <c r="E14" s="647"/>
      <c r="F14" s="648" t="s">
        <v>249</v>
      </c>
      <c r="G14" s="648" t="s">
        <v>244</v>
      </c>
      <c r="H14" s="648" t="s">
        <v>245</v>
      </c>
      <c r="I14" s="648" t="s">
        <v>272</v>
      </c>
      <c r="J14" s="648" t="s">
        <v>242</v>
      </c>
      <c r="K14" s="645" t="s">
        <v>243</v>
      </c>
      <c r="L14" s="646"/>
      <c r="M14" s="647"/>
      <c r="N14" s="648" t="s">
        <v>249</v>
      </c>
      <c r="O14" s="648" t="s">
        <v>244</v>
      </c>
      <c r="P14" s="648" t="s">
        <v>245</v>
      </c>
      <c r="Q14" s="648" t="s">
        <v>272</v>
      </c>
    </row>
    <row r="15" spans="1:17" ht="31.5" customHeight="1">
      <c r="A15" s="642"/>
      <c r="B15" s="644"/>
      <c r="C15" s="97" t="s">
        <v>246</v>
      </c>
      <c r="D15" s="98" t="s">
        <v>247</v>
      </c>
      <c r="E15" s="99" t="s">
        <v>248</v>
      </c>
      <c r="F15" s="649"/>
      <c r="G15" s="649"/>
      <c r="H15" s="649"/>
      <c r="I15" s="649"/>
      <c r="J15" s="649"/>
      <c r="K15" s="97" t="s">
        <v>246</v>
      </c>
      <c r="L15" s="98" t="s">
        <v>247</v>
      </c>
      <c r="M15" s="99" t="s">
        <v>248</v>
      </c>
      <c r="N15" s="649"/>
      <c r="O15" s="649"/>
      <c r="P15" s="649"/>
      <c r="Q15" s="649"/>
    </row>
    <row r="16" spans="1:17" ht="24.75" customHeight="1">
      <c r="A16" s="131"/>
      <c r="B16" s="147">
        <v>1</v>
      </c>
      <c r="C16" s="148">
        <v>2</v>
      </c>
      <c r="D16" s="117">
        <v>3</v>
      </c>
      <c r="E16" s="118">
        <v>4</v>
      </c>
      <c r="F16" s="149">
        <v>5</v>
      </c>
      <c r="G16" s="149">
        <v>6</v>
      </c>
      <c r="H16" s="149">
        <v>7</v>
      </c>
      <c r="I16" s="147">
        <v>8</v>
      </c>
      <c r="J16" s="149">
        <v>9</v>
      </c>
      <c r="K16" s="148">
        <v>10</v>
      </c>
      <c r="L16" s="117">
        <v>11</v>
      </c>
      <c r="M16" s="118">
        <v>12</v>
      </c>
      <c r="N16" s="149">
        <v>13</v>
      </c>
      <c r="O16" s="149">
        <v>14</v>
      </c>
      <c r="P16" s="149">
        <v>15</v>
      </c>
      <c r="Q16" s="147">
        <v>16</v>
      </c>
    </row>
    <row r="17" spans="1:17" ht="46.5" customHeight="1">
      <c r="A17" s="33" t="s">
        <v>491</v>
      </c>
      <c r="B17" s="120">
        <v>346</v>
      </c>
      <c r="C17" s="197"/>
      <c r="D17" s="117">
        <v>1300</v>
      </c>
      <c r="E17" s="198">
        <v>15600</v>
      </c>
      <c r="F17" s="120">
        <v>15.6</v>
      </c>
      <c r="G17" s="119">
        <v>5399</v>
      </c>
      <c r="H17" s="120">
        <v>180</v>
      </c>
      <c r="I17" s="199">
        <f>H17*G17/1000</f>
        <v>971.82</v>
      </c>
      <c r="J17" s="120">
        <v>346</v>
      </c>
      <c r="K17" s="197"/>
      <c r="L17" s="117">
        <v>1300</v>
      </c>
      <c r="M17" s="198">
        <v>15600</v>
      </c>
      <c r="N17" s="120">
        <v>15.6</v>
      </c>
      <c r="O17" s="119">
        <v>5399</v>
      </c>
      <c r="P17" s="120">
        <v>180</v>
      </c>
      <c r="Q17" s="199">
        <f>P17*O17/1000</f>
        <v>971.82</v>
      </c>
    </row>
    <row r="18" spans="1:17" ht="61.5" customHeight="1">
      <c r="A18" s="33" t="s">
        <v>371</v>
      </c>
      <c r="B18" s="120">
        <v>1</v>
      </c>
      <c r="C18" s="197"/>
      <c r="D18" s="117"/>
      <c r="E18" s="118"/>
      <c r="F18" s="149">
        <v>1483</v>
      </c>
      <c r="G18" s="119">
        <f>F18*B18</f>
        <v>1483</v>
      </c>
      <c r="H18" s="149">
        <v>180</v>
      </c>
      <c r="I18" s="199">
        <f>H18*G18/1000</f>
        <v>266.94</v>
      </c>
      <c r="J18" s="120">
        <v>1</v>
      </c>
      <c r="K18" s="197"/>
      <c r="L18" s="117"/>
      <c r="M18" s="118"/>
      <c r="N18" s="149">
        <v>418</v>
      </c>
      <c r="O18" s="119">
        <v>1483</v>
      </c>
      <c r="P18" s="149">
        <v>180</v>
      </c>
      <c r="Q18" s="199">
        <f>P18*O18/1000</f>
        <v>266.94</v>
      </c>
    </row>
    <row r="19" spans="1:17" ht="27" customHeight="1">
      <c r="A19" s="13" t="s">
        <v>290</v>
      </c>
      <c r="B19" s="116"/>
      <c r="C19" s="116"/>
      <c r="D19" s="116">
        <f>D17+D18</f>
        <v>1300</v>
      </c>
      <c r="E19" s="116">
        <f>E17+E18</f>
        <v>15600</v>
      </c>
      <c r="F19" s="116">
        <f>F17+F18</f>
        <v>1498.6</v>
      </c>
      <c r="G19" s="119">
        <f>G17+G18</f>
        <v>6882</v>
      </c>
      <c r="H19" s="116"/>
      <c r="I19" s="200">
        <f>I17+I18</f>
        <v>1238.76</v>
      </c>
      <c r="J19" s="116"/>
      <c r="K19" s="116"/>
      <c r="L19" s="116">
        <f>L17+L18</f>
        <v>1300</v>
      </c>
      <c r="M19" s="116">
        <f>M17+M18</f>
        <v>15600</v>
      </c>
      <c r="N19" s="116">
        <f>N17+N18</f>
        <v>433.6</v>
      </c>
      <c r="O19" s="116">
        <f>O17+O18</f>
        <v>6882</v>
      </c>
      <c r="P19" s="116"/>
      <c r="Q19" s="200">
        <f>Q17+Q18</f>
        <v>1238.76</v>
      </c>
    </row>
    <row r="20" spans="1:17" ht="12.75" customHeight="1">
      <c r="A20" s="114" t="s">
        <v>216</v>
      </c>
      <c r="B20" s="120"/>
      <c r="C20" s="120"/>
      <c r="D20" s="120"/>
      <c r="E20" s="120"/>
      <c r="F20" s="120"/>
      <c r="G20" s="120"/>
      <c r="H20" s="120"/>
      <c r="I20" s="120"/>
      <c r="J20" s="121"/>
      <c r="K20" s="121"/>
      <c r="L20" s="121"/>
      <c r="M20" s="121"/>
      <c r="N20" s="121"/>
      <c r="O20" s="121"/>
      <c r="P20" s="121"/>
      <c r="Q20" s="121"/>
    </row>
    <row r="21" spans="1:17" ht="28.5">
      <c r="A21" s="113" t="s">
        <v>289</v>
      </c>
      <c r="B21" s="120"/>
      <c r="C21" s="120"/>
      <c r="D21" s="120"/>
      <c r="E21" s="120"/>
      <c r="F21" s="120"/>
      <c r="G21" s="120"/>
      <c r="H21" s="120"/>
      <c r="I21" s="201">
        <v>1046.9</v>
      </c>
      <c r="J21" s="121"/>
      <c r="K21" s="121"/>
      <c r="L21" s="121"/>
      <c r="M21" s="121"/>
      <c r="N21" s="121" t="s">
        <v>351</v>
      </c>
      <c r="O21" s="121"/>
      <c r="P21" s="121"/>
      <c r="Q21" s="202">
        <v>1238.8</v>
      </c>
    </row>
    <row r="22" spans="1:17" ht="57">
      <c r="A22" s="113" t="s">
        <v>354</v>
      </c>
      <c r="B22" s="120"/>
      <c r="C22" s="120"/>
      <c r="D22" s="120"/>
      <c r="E22" s="120"/>
      <c r="F22" s="120"/>
      <c r="G22" s="120"/>
      <c r="H22" s="120"/>
      <c r="I22" s="201">
        <f>I19-I21</f>
        <v>191.8599999999999</v>
      </c>
      <c r="J22" s="121"/>
      <c r="K22" s="121"/>
      <c r="L22" s="121"/>
      <c r="M22" s="121"/>
      <c r="N22" s="121"/>
      <c r="O22" s="121"/>
      <c r="P22" s="121"/>
      <c r="Q22" s="202">
        <f>Q19-Q21</f>
        <v>-0.03999999999996362</v>
      </c>
    </row>
    <row r="23" ht="13.5">
      <c r="A23" s="100"/>
    </row>
    <row r="24" ht="13.5">
      <c r="A24" s="101"/>
    </row>
    <row r="25" ht="14.25">
      <c r="A25" s="102"/>
    </row>
  </sheetData>
  <sheetProtection/>
  <mergeCells count="21">
    <mergeCell ref="H14:H15"/>
    <mergeCell ref="O14:O15"/>
    <mergeCell ref="N14:N15"/>
    <mergeCell ref="C2:H2"/>
    <mergeCell ref="C3:F3"/>
    <mergeCell ref="C4:F4"/>
    <mergeCell ref="C5:F5"/>
    <mergeCell ref="C6:F6"/>
    <mergeCell ref="B13:I13"/>
    <mergeCell ref="Q14:Q15"/>
    <mergeCell ref="J13:Q13"/>
    <mergeCell ref="I14:I15"/>
    <mergeCell ref="J14:J15"/>
    <mergeCell ref="K14:M14"/>
    <mergeCell ref="P14:P15"/>
    <mergeCell ref="A14:A15"/>
    <mergeCell ref="B14:B15"/>
    <mergeCell ref="C14:E14"/>
    <mergeCell ref="F14:F15"/>
    <mergeCell ref="G14:G15"/>
    <mergeCell ref="C7:F7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191"/>
  <sheetViews>
    <sheetView zoomScalePageLayoutView="0" workbookViewId="0" topLeftCell="A181">
      <selection activeCell="L54" sqref="L54"/>
    </sheetView>
  </sheetViews>
  <sheetFormatPr defaultColWidth="9.140625" defaultRowHeight="12.75"/>
  <cols>
    <col min="1" max="1" width="6.140625" style="16" customWidth="1"/>
    <col min="2" max="2" width="33.8515625" style="16" customWidth="1"/>
    <col min="3" max="3" width="8.28125" style="16" customWidth="1"/>
    <col min="4" max="4" width="10.421875" style="16" bestFit="1" customWidth="1"/>
    <col min="5" max="5" width="12.140625" style="16" customWidth="1"/>
    <col min="6" max="6" width="12.00390625" style="16" customWidth="1"/>
    <col min="7" max="7" width="14.28125" style="16" customWidth="1"/>
    <col min="8" max="8" width="10.421875" style="16" bestFit="1" customWidth="1"/>
    <col min="9" max="9" width="8.57421875" style="16" customWidth="1"/>
    <col min="10" max="10" width="11.8515625" style="16" customWidth="1"/>
    <col min="11" max="11" width="15.00390625" style="16" customWidth="1"/>
    <col min="12" max="12" width="10.28125" style="16" customWidth="1"/>
    <col min="13" max="13" width="9.140625" style="16" customWidth="1"/>
    <col min="14" max="16384" width="9.140625" style="16" customWidth="1"/>
  </cols>
  <sheetData>
    <row r="1" spans="2:11" ht="14.25">
      <c r="B1" s="384"/>
      <c r="C1" s="235"/>
      <c r="D1" s="235"/>
      <c r="E1" s="235"/>
      <c r="F1" s="235"/>
      <c r="G1" s="235"/>
      <c r="H1" s="235"/>
      <c r="I1" s="41"/>
      <c r="J1" s="65"/>
      <c r="K1" s="73"/>
    </row>
    <row r="2" spans="1:11" ht="12.75" customHeight="1">
      <c r="A2" s="37"/>
      <c r="B2" s="387" t="s">
        <v>478</v>
      </c>
      <c r="C2" s="635" t="s">
        <v>477</v>
      </c>
      <c r="D2" s="635"/>
      <c r="E2" s="635"/>
      <c r="F2" s="635"/>
      <c r="G2" s="635"/>
      <c r="H2" s="635"/>
      <c r="I2" s="627"/>
      <c r="J2" s="627"/>
      <c r="K2" s="627"/>
    </row>
    <row r="3" spans="1:11" ht="12.75" customHeight="1">
      <c r="A3" s="78"/>
      <c r="B3" s="506" t="s">
        <v>471</v>
      </c>
      <c r="C3" s="603" t="s">
        <v>469</v>
      </c>
      <c r="D3" s="603"/>
      <c r="E3" s="603"/>
      <c r="F3" s="603"/>
      <c r="G3" s="388"/>
      <c r="H3" s="388"/>
      <c r="I3" s="74"/>
      <c r="J3" s="74"/>
      <c r="K3" s="74"/>
    </row>
    <row r="4" spans="1:11" ht="12.75" customHeight="1">
      <c r="A4" s="78"/>
      <c r="B4" s="506" t="s">
        <v>472</v>
      </c>
      <c r="C4" s="603" t="s">
        <v>467</v>
      </c>
      <c r="D4" s="603"/>
      <c r="E4" s="603"/>
      <c r="F4" s="603"/>
      <c r="G4" s="389"/>
      <c r="H4" s="389"/>
      <c r="I4" s="74"/>
      <c r="J4" s="74"/>
      <c r="K4" s="74"/>
    </row>
    <row r="5" spans="1:11" ht="13.5" customHeight="1">
      <c r="A5" s="15"/>
      <c r="B5" s="506" t="s">
        <v>470</v>
      </c>
      <c r="C5" s="603" t="s">
        <v>479</v>
      </c>
      <c r="D5" s="603"/>
      <c r="E5" s="603"/>
      <c r="F5" s="603"/>
      <c r="G5" s="507"/>
      <c r="H5" s="507"/>
      <c r="I5" s="17"/>
      <c r="J5" s="17"/>
      <c r="K5" s="17"/>
    </row>
    <row r="6" spans="1:11" ht="13.5" customHeight="1">
      <c r="A6" s="15"/>
      <c r="B6" s="476" t="s">
        <v>473</v>
      </c>
      <c r="C6" s="603" t="s">
        <v>474</v>
      </c>
      <c r="D6" s="603"/>
      <c r="E6" s="603"/>
      <c r="F6" s="603"/>
      <c r="G6" s="507"/>
      <c r="H6" s="507"/>
      <c r="I6" s="17"/>
      <c r="J6" s="17"/>
      <c r="K6" s="17"/>
    </row>
    <row r="7" spans="1:11" ht="13.5" customHeight="1">
      <c r="A7" s="15"/>
      <c r="B7" s="476" t="s">
        <v>475</v>
      </c>
      <c r="C7" s="603" t="s">
        <v>476</v>
      </c>
      <c r="D7" s="603"/>
      <c r="E7" s="603"/>
      <c r="F7" s="603"/>
      <c r="G7" s="507"/>
      <c r="H7" s="507"/>
      <c r="I7" s="17"/>
      <c r="J7" s="17"/>
      <c r="K7" s="17"/>
    </row>
    <row r="8" spans="1:8" s="17" customFormat="1" ht="12.75" customHeight="1">
      <c r="A8" s="66"/>
      <c r="B8" s="607"/>
      <c r="C8" s="607"/>
      <c r="D8" s="607"/>
      <c r="E8" s="607"/>
      <c r="F8" s="607"/>
      <c r="G8" s="51"/>
      <c r="H8" s="66"/>
    </row>
    <row r="9" spans="1:8" s="17" customFormat="1" ht="12.75" customHeight="1">
      <c r="A9" s="66"/>
      <c r="B9" s="51"/>
      <c r="C9" s="85" t="s">
        <v>266</v>
      </c>
      <c r="D9" s="51"/>
      <c r="E9" s="51"/>
      <c r="F9" s="51"/>
      <c r="G9" s="51"/>
      <c r="H9" s="66"/>
    </row>
    <row r="10" spans="1:8" s="17" customFormat="1" ht="27" customHeight="1">
      <c r="A10" s="62"/>
      <c r="B10" s="606" t="s">
        <v>621</v>
      </c>
      <c r="C10" s="659"/>
      <c r="D10" s="659"/>
      <c r="E10" s="659"/>
      <c r="F10" s="659"/>
      <c r="G10" s="659"/>
      <c r="H10" s="9"/>
    </row>
    <row r="11" spans="2:11" ht="13.5">
      <c r="B11" s="653"/>
      <c r="C11" s="653"/>
      <c r="D11" s="653"/>
      <c r="E11" s="653"/>
      <c r="F11" s="653"/>
      <c r="G11" s="653"/>
      <c r="H11" s="653"/>
      <c r="I11" s="653"/>
      <c r="J11" s="17"/>
      <c r="K11" s="17"/>
    </row>
    <row r="12" spans="2:11" ht="13.5"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2" s="43" customFormat="1" ht="26.25" customHeight="1">
      <c r="A13" s="658" t="s">
        <v>233</v>
      </c>
      <c r="B13" s="654" t="s">
        <v>297</v>
      </c>
      <c r="C13" s="655" t="s">
        <v>622</v>
      </c>
      <c r="D13" s="656"/>
      <c r="E13" s="656"/>
      <c r="F13" s="656"/>
      <c r="G13" s="657"/>
      <c r="H13" s="655" t="s">
        <v>623</v>
      </c>
      <c r="I13" s="656"/>
      <c r="J13" s="656"/>
      <c r="K13" s="656"/>
      <c r="L13" s="657"/>
    </row>
    <row r="14" spans="1:12" s="86" customFormat="1" ht="95.25" customHeight="1">
      <c r="A14" s="593"/>
      <c r="B14" s="593"/>
      <c r="C14" s="132" t="s">
        <v>82</v>
      </c>
      <c r="D14" s="132" t="s">
        <v>68</v>
      </c>
      <c r="E14" s="132" t="s">
        <v>66</v>
      </c>
      <c r="F14" s="132" t="s">
        <v>291</v>
      </c>
      <c r="G14" s="138" t="s">
        <v>340</v>
      </c>
      <c r="H14" s="132" t="s">
        <v>82</v>
      </c>
      <c r="I14" s="132" t="s">
        <v>68</v>
      </c>
      <c r="J14" s="132" t="s">
        <v>66</v>
      </c>
      <c r="K14" s="132" t="s">
        <v>291</v>
      </c>
      <c r="L14" s="138" t="s">
        <v>340</v>
      </c>
    </row>
    <row r="15" spans="1:12" s="47" customFormat="1" ht="13.5">
      <c r="A15" s="88">
        <v>1</v>
      </c>
      <c r="B15" s="109">
        <v>2</v>
      </c>
      <c r="C15" s="109">
        <v>3</v>
      </c>
      <c r="D15" s="109">
        <v>4</v>
      </c>
      <c r="E15" s="109">
        <v>5</v>
      </c>
      <c r="F15" s="109">
        <v>6</v>
      </c>
      <c r="G15" s="109">
        <v>7</v>
      </c>
      <c r="H15" s="109">
        <v>8</v>
      </c>
      <c r="I15" s="109">
        <v>9</v>
      </c>
      <c r="J15" s="109">
        <v>10</v>
      </c>
      <c r="K15" s="109">
        <v>11</v>
      </c>
      <c r="L15" s="109">
        <v>12</v>
      </c>
    </row>
    <row r="16" spans="1:12" s="87" customFormat="1" ht="42.75">
      <c r="A16" s="89"/>
      <c r="B16" s="122" t="s">
        <v>267</v>
      </c>
      <c r="C16" s="90"/>
      <c r="D16" s="90"/>
      <c r="E16" s="90"/>
      <c r="F16" s="110">
        <f>F17+F71</f>
        <v>25717.205</v>
      </c>
      <c r="G16" s="110">
        <f>G17+G71</f>
        <v>5457.142004000001</v>
      </c>
      <c r="H16" s="110"/>
      <c r="I16" s="110"/>
      <c r="J16" s="110"/>
      <c r="K16" s="110">
        <f>K17+K71</f>
        <v>36695.95</v>
      </c>
      <c r="L16" s="110">
        <f>L17+L71</f>
        <v>12296.047104</v>
      </c>
    </row>
    <row r="17" spans="1:12" s="245" customFormat="1" ht="14.25">
      <c r="A17" s="243"/>
      <c r="B17" s="203" t="s">
        <v>372</v>
      </c>
      <c r="C17" s="214"/>
      <c r="D17" s="214"/>
      <c r="E17" s="214"/>
      <c r="F17" s="244">
        <f aca="true" t="shared" si="0" ref="F17:L17">F18+F29+F31+F33+F36+F41+F46+F53+F62</f>
        <v>12277.2</v>
      </c>
      <c r="G17" s="244">
        <f t="shared" si="0"/>
        <v>1190</v>
      </c>
      <c r="H17" s="244">
        <f t="shared" si="0"/>
        <v>0</v>
      </c>
      <c r="I17" s="244">
        <f t="shared" si="0"/>
        <v>0</v>
      </c>
      <c r="J17" s="244">
        <f t="shared" si="0"/>
        <v>0</v>
      </c>
      <c r="K17" s="244">
        <f t="shared" si="0"/>
        <v>20196</v>
      </c>
      <c r="L17" s="244">
        <f t="shared" si="0"/>
        <v>6296</v>
      </c>
    </row>
    <row r="18" spans="1:12" s="245" customFormat="1" ht="14.25">
      <c r="A18" s="435">
        <v>1</v>
      </c>
      <c r="B18" s="210" t="s">
        <v>492</v>
      </c>
      <c r="C18" s="223"/>
      <c r="D18" s="223"/>
      <c r="E18" s="223"/>
      <c r="F18" s="415">
        <f>SUBTOTAL(9,F19:F28)</f>
        <v>300</v>
      </c>
      <c r="G18" s="415">
        <f>SUBTOTAL(9,G19:G28)</f>
        <v>224</v>
      </c>
      <c r="H18" s="415"/>
      <c r="I18" s="415"/>
      <c r="J18" s="415"/>
      <c r="K18" s="415">
        <f>SUBTOTAL(9,K19:K28)</f>
        <v>300</v>
      </c>
      <c r="L18" s="415">
        <f>SUBTOTAL(9,L19:L28)</f>
        <v>300</v>
      </c>
    </row>
    <row r="19" spans="1:12" s="245" customFormat="1" ht="14.25">
      <c r="A19" s="243"/>
      <c r="B19" s="203" t="s">
        <v>553</v>
      </c>
      <c r="C19" s="214" t="s">
        <v>159</v>
      </c>
      <c r="D19" s="434">
        <v>1</v>
      </c>
      <c r="E19" s="434">
        <v>17700</v>
      </c>
      <c r="F19" s="212">
        <f>D19*E19/1000</f>
        <v>17.7</v>
      </c>
      <c r="G19" s="405">
        <f>F19</f>
        <v>17.7</v>
      </c>
      <c r="H19" s="214" t="s">
        <v>159</v>
      </c>
      <c r="I19" s="434">
        <v>1</v>
      </c>
      <c r="J19" s="434">
        <v>17700</v>
      </c>
      <c r="K19" s="212">
        <f>I19*J19/1000</f>
        <v>17.7</v>
      </c>
      <c r="L19" s="405">
        <f>K19</f>
        <v>17.7</v>
      </c>
    </row>
    <row r="20" spans="1:12" s="245" customFormat="1" ht="14.25">
      <c r="A20" s="243"/>
      <c r="B20" s="203" t="s">
        <v>554</v>
      </c>
      <c r="C20" s="214" t="s">
        <v>159</v>
      </c>
      <c r="D20" s="434">
        <v>1</v>
      </c>
      <c r="E20" s="434">
        <v>24000</v>
      </c>
      <c r="F20" s="212">
        <f aca="true" t="shared" si="1" ref="F20:F26">D20*E20/1000</f>
        <v>24</v>
      </c>
      <c r="G20" s="405">
        <f aca="true" t="shared" si="2" ref="G20:G26">F20</f>
        <v>24</v>
      </c>
      <c r="H20" s="214" t="s">
        <v>159</v>
      </c>
      <c r="I20" s="434">
        <v>1</v>
      </c>
      <c r="J20" s="434">
        <v>24000</v>
      </c>
      <c r="K20" s="212">
        <f aca="true" t="shared" si="3" ref="K20:K28">I20*J20/1000</f>
        <v>24</v>
      </c>
      <c r="L20" s="405">
        <f aca="true" t="shared" si="4" ref="L20:L27">K20</f>
        <v>24</v>
      </c>
    </row>
    <row r="21" spans="1:12" s="245" customFormat="1" ht="14.25">
      <c r="A21" s="243"/>
      <c r="B21" s="203" t="s">
        <v>555</v>
      </c>
      <c r="C21" s="214" t="s">
        <v>159</v>
      </c>
      <c r="D21" s="434">
        <v>1</v>
      </c>
      <c r="E21" s="434">
        <v>7200</v>
      </c>
      <c r="F21" s="212">
        <f t="shared" si="1"/>
        <v>7.2</v>
      </c>
      <c r="G21" s="405">
        <f t="shared" si="2"/>
        <v>7.2</v>
      </c>
      <c r="H21" s="214" t="s">
        <v>159</v>
      </c>
      <c r="I21" s="434">
        <v>1</v>
      </c>
      <c r="J21" s="434">
        <v>7200</v>
      </c>
      <c r="K21" s="212">
        <f t="shared" si="3"/>
        <v>7.2</v>
      </c>
      <c r="L21" s="405">
        <f t="shared" si="4"/>
        <v>7.2</v>
      </c>
    </row>
    <row r="22" spans="1:12" s="245" customFormat="1" ht="14.25">
      <c r="A22" s="243"/>
      <c r="B22" s="203" t="s">
        <v>556</v>
      </c>
      <c r="C22" s="214" t="s">
        <v>159</v>
      </c>
      <c r="D22" s="434">
        <v>1</v>
      </c>
      <c r="E22" s="434">
        <v>18000</v>
      </c>
      <c r="F22" s="212">
        <f t="shared" si="1"/>
        <v>18</v>
      </c>
      <c r="G22" s="405">
        <f t="shared" si="2"/>
        <v>18</v>
      </c>
      <c r="H22" s="214" t="s">
        <v>159</v>
      </c>
      <c r="I22" s="434">
        <v>1</v>
      </c>
      <c r="J22" s="434">
        <v>18000</v>
      </c>
      <c r="K22" s="212">
        <f t="shared" si="3"/>
        <v>18</v>
      </c>
      <c r="L22" s="405">
        <f t="shared" si="4"/>
        <v>18</v>
      </c>
    </row>
    <row r="23" spans="1:12" s="245" customFormat="1" ht="15.75" customHeight="1">
      <c r="A23" s="243"/>
      <c r="B23" s="203" t="s">
        <v>557</v>
      </c>
      <c r="C23" s="214" t="s">
        <v>159</v>
      </c>
      <c r="D23" s="434">
        <v>1</v>
      </c>
      <c r="E23" s="434">
        <v>12000</v>
      </c>
      <c r="F23" s="212">
        <f t="shared" si="1"/>
        <v>12</v>
      </c>
      <c r="G23" s="405">
        <f t="shared" si="2"/>
        <v>12</v>
      </c>
      <c r="H23" s="214" t="s">
        <v>159</v>
      </c>
      <c r="I23" s="434">
        <v>1</v>
      </c>
      <c r="J23" s="434">
        <v>12000</v>
      </c>
      <c r="K23" s="212">
        <f t="shared" si="3"/>
        <v>12</v>
      </c>
      <c r="L23" s="405">
        <f t="shared" si="4"/>
        <v>12</v>
      </c>
    </row>
    <row r="24" spans="1:12" s="245" customFormat="1" ht="14.25">
      <c r="A24" s="243"/>
      <c r="B24" s="203" t="s">
        <v>558</v>
      </c>
      <c r="C24" s="214" t="s">
        <v>159</v>
      </c>
      <c r="D24" s="434">
        <v>1</v>
      </c>
      <c r="E24" s="434">
        <v>24000</v>
      </c>
      <c r="F24" s="212">
        <f t="shared" si="1"/>
        <v>24</v>
      </c>
      <c r="G24" s="405">
        <f t="shared" si="2"/>
        <v>24</v>
      </c>
      <c r="H24" s="214" t="s">
        <v>159</v>
      </c>
      <c r="I24" s="434">
        <v>1</v>
      </c>
      <c r="J24" s="434">
        <v>24000</v>
      </c>
      <c r="K24" s="212">
        <f t="shared" si="3"/>
        <v>24</v>
      </c>
      <c r="L24" s="405">
        <f t="shared" si="4"/>
        <v>24</v>
      </c>
    </row>
    <row r="25" spans="1:12" s="245" customFormat="1" ht="14.25">
      <c r="A25" s="243"/>
      <c r="B25" s="203" t="s">
        <v>560</v>
      </c>
      <c r="C25" s="214" t="s">
        <v>159</v>
      </c>
      <c r="D25" s="434">
        <v>1</v>
      </c>
      <c r="E25" s="434">
        <v>6000</v>
      </c>
      <c r="F25" s="212">
        <f t="shared" si="1"/>
        <v>6</v>
      </c>
      <c r="G25" s="405">
        <f t="shared" si="2"/>
        <v>6</v>
      </c>
      <c r="H25" s="214" t="s">
        <v>159</v>
      </c>
      <c r="I25" s="434">
        <v>1</v>
      </c>
      <c r="J25" s="434">
        <v>6000</v>
      </c>
      <c r="K25" s="212">
        <f t="shared" si="3"/>
        <v>6</v>
      </c>
      <c r="L25" s="405">
        <f t="shared" si="4"/>
        <v>6</v>
      </c>
    </row>
    <row r="26" spans="1:12" s="245" customFormat="1" ht="14.25">
      <c r="A26" s="243"/>
      <c r="B26" s="203" t="s">
        <v>559</v>
      </c>
      <c r="C26" s="214" t="s">
        <v>159</v>
      </c>
      <c r="D26" s="434">
        <v>1</v>
      </c>
      <c r="E26" s="434">
        <v>57800</v>
      </c>
      <c r="F26" s="212">
        <f t="shared" si="1"/>
        <v>57.8</v>
      </c>
      <c r="G26" s="405">
        <f t="shared" si="2"/>
        <v>57.8</v>
      </c>
      <c r="H26" s="214" t="s">
        <v>159</v>
      </c>
      <c r="I26" s="434">
        <v>1</v>
      </c>
      <c r="J26" s="434">
        <v>57800</v>
      </c>
      <c r="K26" s="212">
        <f t="shared" si="3"/>
        <v>57.8</v>
      </c>
      <c r="L26" s="405">
        <f t="shared" si="4"/>
        <v>57.8</v>
      </c>
    </row>
    <row r="27" spans="1:12" s="245" customFormat="1" ht="14.25">
      <c r="A27" s="243"/>
      <c r="B27" s="203" t="s">
        <v>624</v>
      </c>
      <c r="C27" s="214"/>
      <c r="D27" s="434"/>
      <c r="E27" s="434">
        <v>45000</v>
      </c>
      <c r="F27" s="212">
        <v>45</v>
      </c>
      <c r="G27" s="405">
        <v>45</v>
      </c>
      <c r="H27" s="214" t="s">
        <v>159</v>
      </c>
      <c r="I27" s="434">
        <v>1</v>
      </c>
      <c r="J27" s="434">
        <v>45000</v>
      </c>
      <c r="K27" s="212">
        <f t="shared" si="3"/>
        <v>45</v>
      </c>
      <c r="L27" s="405">
        <f t="shared" si="4"/>
        <v>45</v>
      </c>
    </row>
    <row r="28" spans="1:12" s="245" customFormat="1" ht="14.25">
      <c r="A28" s="243"/>
      <c r="B28" s="203" t="s">
        <v>493</v>
      </c>
      <c r="C28" s="214" t="s">
        <v>159</v>
      </c>
      <c r="D28" s="434">
        <v>1</v>
      </c>
      <c r="E28" s="434">
        <v>88300</v>
      </c>
      <c r="F28" s="212">
        <v>88.3</v>
      </c>
      <c r="G28" s="405">
        <v>12.3</v>
      </c>
      <c r="H28" s="214" t="s">
        <v>159</v>
      </c>
      <c r="I28" s="434">
        <v>1</v>
      </c>
      <c r="J28" s="434">
        <v>88300</v>
      </c>
      <c r="K28" s="212">
        <f t="shared" si="3"/>
        <v>88.3</v>
      </c>
      <c r="L28" s="405">
        <v>88.3</v>
      </c>
    </row>
    <row r="29" spans="1:12" s="245" customFormat="1" ht="14.25">
      <c r="A29" s="435">
        <v>2</v>
      </c>
      <c r="B29" s="204" t="s">
        <v>494</v>
      </c>
      <c r="C29" s="223"/>
      <c r="D29" s="223"/>
      <c r="E29" s="223"/>
      <c r="F29" s="224">
        <f aca="true" t="shared" si="5" ref="F29:L29">SUBTOTAL(9,F30)</f>
        <v>26</v>
      </c>
      <c r="G29" s="224">
        <f t="shared" si="5"/>
        <v>0</v>
      </c>
      <c r="H29" s="224"/>
      <c r="I29" s="224"/>
      <c r="J29" s="224"/>
      <c r="K29" s="224">
        <f t="shared" si="5"/>
        <v>30</v>
      </c>
      <c r="L29" s="224">
        <f t="shared" si="5"/>
        <v>30</v>
      </c>
    </row>
    <row r="30" spans="1:12" s="245" customFormat="1" ht="27">
      <c r="A30" s="243"/>
      <c r="B30" s="203" t="s">
        <v>552</v>
      </c>
      <c r="C30" s="214" t="s">
        <v>159</v>
      </c>
      <c r="D30" s="434">
        <v>1</v>
      </c>
      <c r="E30" s="434">
        <v>26000</v>
      </c>
      <c r="F30" s="436">
        <f>D30*E30/1000</f>
        <v>26</v>
      </c>
      <c r="G30" s="405">
        <v>0</v>
      </c>
      <c r="H30" s="405" t="s">
        <v>159</v>
      </c>
      <c r="I30" s="434">
        <v>1</v>
      </c>
      <c r="J30" s="434">
        <v>30000</v>
      </c>
      <c r="K30" s="436">
        <f>I30*J30/1000</f>
        <v>30</v>
      </c>
      <c r="L30" s="405">
        <v>30</v>
      </c>
    </row>
    <row r="31" spans="1:12" s="245" customFormat="1" ht="28.5">
      <c r="A31" s="435">
        <v>3</v>
      </c>
      <c r="B31" s="204" t="s">
        <v>495</v>
      </c>
      <c r="C31" s="223"/>
      <c r="D31" s="223"/>
      <c r="E31" s="223"/>
      <c r="F31" s="424">
        <f>SUBTOTAL(9,F32:F32)</f>
        <v>426</v>
      </c>
      <c r="G31" s="424">
        <f>SUBTOTAL(9,G32:G32)</f>
        <v>426</v>
      </c>
      <c r="H31" s="424"/>
      <c r="I31" s="424"/>
      <c r="J31" s="424"/>
      <c r="K31" s="424">
        <f>SUBTOTAL(9,K32:K32)</f>
        <v>426</v>
      </c>
      <c r="L31" s="424">
        <f>SUBTOTAL(9,L32:L32)</f>
        <v>426</v>
      </c>
    </row>
    <row r="32" spans="1:12" s="245" customFormat="1" ht="14.25">
      <c r="A32" s="243"/>
      <c r="B32" s="203" t="s">
        <v>561</v>
      </c>
      <c r="C32" s="214" t="s">
        <v>159</v>
      </c>
      <c r="D32" s="434">
        <v>1</v>
      </c>
      <c r="E32" s="434">
        <v>426000</v>
      </c>
      <c r="F32" s="212">
        <f>D32*E32/1000</f>
        <v>426</v>
      </c>
      <c r="G32" s="405">
        <f>F32</f>
        <v>426</v>
      </c>
      <c r="H32" s="214" t="s">
        <v>159</v>
      </c>
      <c r="I32" s="434">
        <v>1</v>
      </c>
      <c r="J32" s="434">
        <v>426000</v>
      </c>
      <c r="K32" s="212">
        <f>I32*J32/1000</f>
        <v>426</v>
      </c>
      <c r="L32" s="405">
        <f>K32</f>
        <v>426</v>
      </c>
    </row>
    <row r="33" spans="1:12" s="245" customFormat="1" ht="14.25">
      <c r="A33" s="435">
        <v>4</v>
      </c>
      <c r="B33" s="204" t="s">
        <v>496</v>
      </c>
      <c r="C33" s="416"/>
      <c r="D33" s="416"/>
      <c r="E33" s="416"/>
      <c r="F33" s="211">
        <f>SUBTOTAL(9,F34:F35)</f>
        <v>540</v>
      </c>
      <c r="G33" s="424">
        <f aca="true" t="shared" si="6" ref="G33:L33">SUBTOTAL(9,G34:G35)</f>
        <v>540</v>
      </c>
      <c r="H33" s="211"/>
      <c r="I33" s="211"/>
      <c r="J33" s="211"/>
      <c r="K33" s="424">
        <f t="shared" si="6"/>
        <v>540</v>
      </c>
      <c r="L33" s="424">
        <f t="shared" si="6"/>
        <v>540</v>
      </c>
    </row>
    <row r="34" spans="1:12" s="245" customFormat="1" ht="27">
      <c r="A34" s="243"/>
      <c r="B34" s="203" t="s">
        <v>562</v>
      </c>
      <c r="C34" s="214" t="s">
        <v>159</v>
      </c>
      <c r="D34" s="434">
        <v>1</v>
      </c>
      <c r="E34" s="405">
        <v>300000</v>
      </c>
      <c r="F34" s="212">
        <v>300</v>
      </c>
      <c r="G34" s="405">
        <f>F34</f>
        <v>300</v>
      </c>
      <c r="H34" s="214" t="s">
        <v>159</v>
      </c>
      <c r="I34" s="434">
        <v>1</v>
      </c>
      <c r="J34" s="405">
        <v>300000</v>
      </c>
      <c r="K34" s="212">
        <v>300</v>
      </c>
      <c r="L34" s="405">
        <f>K34</f>
        <v>300</v>
      </c>
    </row>
    <row r="35" spans="1:12" s="245" customFormat="1" ht="27">
      <c r="A35" s="243"/>
      <c r="B35" s="203" t="s">
        <v>563</v>
      </c>
      <c r="C35" s="214" t="s">
        <v>159</v>
      </c>
      <c r="D35" s="434">
        <v>1</v>
      </c>
      <c r="E35" s="405">
        <v>240000</v>
      </c>
      <c r="F35" s="212">
        <v>240</v>
      </c>
      <c r="G35" s="405">
        <f>F35</f>
        <v>240</v>
      </c>
      <c r="H35" s="214" t="s">
        <v>159</v>
      </c>
      <c r="I35" s="434">
        <v>1</v>
      </c>
      <c r="J35" s="405">
        <v>240000</v>
      </c>
      <c r="K35" s="212">
        <v>240</v>
      </c>
      <c r="L35" s="405">
        <f>K35</f>
        <v>240</v>
      </c>
    </row>
    <row r="36" spans="1:12" s="40" customFormat="1" ht="28.5">
      <c r="A36" s="426">
        <v>5</v>
      </c>
      <c r="B36" s="204" t="s">
        <v>102</v>
      </c>
      <c r="C36" s="205"/>
      <c r="D36" s="205"/>
      <c r="E36" s="205"/>
      <c r="F36" s="424">
        <f>SUBTOTAL(9,F37:F39)</f>
        <v>1000</v>
      </c>
      <c r="G36" s="437">
        <f>SUM(G37:G39)</f>
        <v>0</v>
      </c>
      <c r="H36" s="438"/>
      <c r="I36" s="438"/>
      <c r="J36" s="438"/>
      <c r="K36" s="437">
        <f>SUM(K37:K40)</f>
        <v>3000</v>
      </c>
      <c r="L36" s="437">
        <f>SUM(L37:L40)</f>
        <v>2000</v>
      </c>
    </row>
    <row r="37" spans="1:12" s="40" customFormat="1" ht="13.5">
      <c r="A37" s="48"/>
      <c r="B37" s="203" t="s">
        <v>564</v>
      </c>
      <c r="C37" s="214" t="s">
        <v>159</v>
      </c>
      <c r="D37" s="206">
        <v>1</v>
      </c>
      <c r="E37" s="157">
        <v>132000</v>
      </c>
      <c r="F37" s="212">
        <f>D37*E37/1000</f>
        <v>132</v>
      </c>
      <c r="G37" s="157">
        <v>0</v>
      </c>
      <c r="H37" s="214" t="s">
        <v>159</v>
      </c>
      <c r="I37" s="206">
        <v>1</v>
      </c>
      <c r="J37" s="157">
        <v>132000</v>
      </c>
      <c r="K37" s="212">
        <f>I37*J37/1000</f>
        <v>132</v>
      </c>
      <c r="L37" s="157">
        <v>0</v>
      </c>
    </row>
    <row r="38" spans="1:12" ht="13.5">
      <c r="A38" s="22"/>
      <c r="B38" s="203" t="s">
        <v>373</v>
      </c>
      <c r="C38" s="214" t="s">
        <v>159</v>
      </c>
      <c r="D38" s="206">
        <v>1</v>
      </c>
      <c r="E38" s="157">
        <v>720000</v>
      </c>
      <c r="F38" s="212">
        <f>D38*E38/1000</f>
        <v>720</v>
      </c>
      <c r="G38" s="157">
        <v>0</v>
      </c>
      <c r="H38" s="214" t="s">
        <v>159</v>
      </c>
      <c r="I38" s="206">
        <v>1</v>
      </c>
      <c r="J38" s="157">
        <v>1140000</v>
      </c>
      <c r="K38" s="212">
        <f>I38*J38/1000</f>
        <v>1140</v>
      </c>
      <c r="L38" s="157">
        <v>442</v>
      </c>
    </row>
    <row r="39" spans="1:12" s="40" customFormat="1" ht="13.5">
      <c r="A39" s="48"/>
      <c r="B39" s="203" t="s">
        <v>497</v>
      </c>
      <c r="C39" s="214" t="s">
        <v>159</v>
      </c>
      <c r="D39" s="206">
        <v>1</v>
      </c>
      <c r="E39" s="157">
        <v>148000</v>
      </c>
      <c r="F39" s="212">
        <f>D39*E39/1000</f>
        <v>148</v>
      </c>
      <c r="G39" s="157">
        <v>0</v>
      </c>
      <c r="H39" s="214" t="s">
        <v>159</v>
      </c>
      <c r="I39" s="206">
        <v>1</v>
      </c>
      <c r="J39" s="157">
        <v>170000</v>
      </c>
      <c r="K39" s="212">
        <f>I39*J39/1000</f>
        <v>170</v>
      </c>
      <c r="L39" s="157">
        <v>0</v>
      </c>
    </row>
    <row r="40" spans="1:12" s="40" customFormat="1" ht="13.5">
      <c r="A40" s="48"/>
      <c r="B40" s="203" t="s">
        <v>625</v>
      </c>
      <c r="C40" s="214" t="s">
        <v>159</v>
      </c>
      <c r="D40" s="206">
        <v>1</v>
      </c>
      <c r="E40" s="157">
        <v>0</v>
      </c>
      <c r="F40" s="212">
        <v>0</v>
      </c>
      <c r="G40" s="157">
        <v>0</v>
      </c>
      <c r="H40" s="214" t="s">
        <v>159</v>
      </c>
      <c r="I40" s="206">
        <v>1</v>
      </c>
      <c r="J40" s="157">
        <v>1558000</v>
      </c>
      <c r="K40" s="212">
        <f>I40*J40/1000</f>
        <v>1558</v>
      </c>
      <c r="L40" s="212">
        <v>1558</v>
      </c>
    </row>
    <row r="41" spans="1:12" ht="28.5">
      <c r="A41" s="426">
        <v>6</v>
      </c>
      <c r="B41" s="204" t="s">
        <v>383</v>
      </c>
      <c r="C41" s="205"/>
      <c r="D41" s="205"/>
      <c r="E41" s="205"/>
      <c r="F41" s="209">
        <f>SUBTOTAL(9,F42:F44)</f>
        <v>1085.2</v>
      </c>
      <c r="G41" s="209">
        <f>SUBTOTAL(9,G42:G44)</f>
        <v>0</v>
      </c>
      <c r="H41" s="209"/>
      <c r="I41" s="209"/>
      <c r="J41" s="209"/>
      <c r="K41" s="209">
        <f>SUBTOTAL(9,K42:K45)</f>
        <v>3000</v>
      </c>
      <c r="L41" s="209">
        <f>SUBTOTAL(9,L42:L44)</f>
        <v>0</v>
      </c>
    </row>
    <row r="42" spans="1:12" ht="27">
      <c r="A42" s="48"/>
      <c r="B42" s="203" t="s">
        <v>384</v>
      </c>
      <c r="C42" s="439" t="s">
        <v>159</v>
      </c>
      <c r="D42" s="206">
        <v>1</v>
      </c>
      <c r="E42" s="157">
        <v>285200</v>
      </c>
      <c r="F42" s="212">
        <f>D42*E42/1000</f>
        <v>285.2</v>
      </c>
      <c r="G42" s="157">
        <v>0</v>
      </c>
      <c r="H42" s="439" t="s">
        <v>159</v>
      </c>
      <c r="I42" s="206">
        <v>1</v>
      </c>
      <c r="J42" s="157">
        <v>1000000</v>
      </c>
      <c r="K42" s="212">
        <f>I42*J42/1000</f>
        <v>1000</v>
      </c>
      <c r="L42" s="157">
        <v>0</v>
      </c>
    </row>
    <row r="43" spans="1:12" ht="27">
      <c r="A43" s="48"/>
      <c r="B43" s="203" t="s">
        <v>385</v>
      </c>
      <c r="C43" s="439" t="s">
        <v>159</v>
      </c>
      <c r="D43" s="206">
        <v>1</v>
      </c>
      <c r="E43" s="157">
        <v>300000</v>
      </c>
      <c r="F43" s="212">
        <f>D43*E43/1000</f>
        <v>300</v>
      </c>
      <c r="G43" s="157">
        <v>0</v>
      </c>
      <c r="H43" s="439" t="s">
        <v>159</v>
      </c>
      <c r="I43" s="206">
        <v>1</v>
      </c>
      <c r="J43" s="157">
        <v>400000</v>
      </c>
      <c r="K43" s="212">
        <f>I43*J43/1000</f>
        <v>400</v>
      </c>
      <c r="L43" s="157">
        <v>0</v>
      </c>
    </row>
    <row r="44" spans="1:12" s="40" customFormat="1" ht="27">
      <c r="A44" s="48"/>
      <c r="B44" s="203" t="s">
        <v>498</v>
      </c>
      <c r="C44" s="439" t="s">
        <v>159</v>
      </c>
      <c r="D44" s="206">
        <v>1</v>
      </c>
      <c r="E44" s="157">
        <v>500000</v>
      </c>
      <c r="F44" s="212">
        <f>D44*E44/1000</f>
        <v>500</v>
      </c>
      <c r="G44" s="157">
        <v>0</v>
      </c>
      <c r="H44" s="439" t="s">
        <v>159</v>
      </c>
      <c r="I44" s="206">
        <v>1</v>
      </c>
      <c r="J44" s="157">
        <v>1000000</v>
      </c>
      <c r="K44" s="212">
        <f>I44*J44/1000</f>
        <v>1000</v>
      </c>
      <c r="L44" s="157">
        <v>0</v>
      </c>
    </row>
    <row r="45" spans="1:12" s="40" customFormat="1" ht="13.5">
      <c r="A45" s="48"/>
      <c r="B45" s="203" t="s">
        <v>629</v>
      </c>
      <c r="C45" s="439" t="s">
        <v>159</v>
      </c>
      <c r="D45" s="206"/>
      <c r="E45" s="157">
        <v>0</v>
      </c>
      <c r="F45" s="212">
        <v>0</v>
      </c>
      <c r="G45" s="157">
        <v>0</v>
      </c>
      <c r="H45" s="439" t="s">
        <v>159</v>
      </c>
      <c r="I45" s="206">
        <v>1</v>
      </c>
      <c r="J45" s="157">
        <v>600000</v>
      </c>
      <c r="K45" s="212">
        <f>I45*J45/1000</f>
        <v>600</v>
      </c>
      <c r="L45" s="157"/>
    </row>
    <row r="46" spans="1:12" s="40" customFormat="1" ht="28.5">
      <c r="A46" s="426">
        <v>7</v>
      </c>
      <c r="B46" s="417" t="s">
        <v>499</v>
      </c>
      <c r="C46" s="208"/>
      <c r="D46" s="208"/>
      <c r="E46" s="440"/>
      <c r="F46" s="424">
        <f>SUBTOTAL(9,F47:F52)</f>
        <v>3200</v>
      </c>
      <c r="G46" s="424">
        <f>SUBTOTAL(9,G47:G49)</f>
        <v>0</v>
      </c>
      <c r="H46" s="424"/>
      <c r="I46" s="424"/>
      <c r="J46" s="424"/>
      <c r="K46" s="424">
        <f>SUBTOTAL(9,K47:K52)</f>
        <v>3200</v>
      </c>
      <c r="L46" s="424">
        <f>SUBTOTAL(9,L47:L49)</f>
        <v>0</v>
      </c>
    </row>
    <row r="47" spans="1:12" s="40" customFormat="1" ht="27">
      <c r="A47" s="48"/>
      <c r="B47" s="203" t="s">
        <v>500</v>
      </c>
      <c r="C47" s="439" t="s">
        <v>159</v>
      </c>
      <c r="D47" s="206">
        <v>1</v>
      </c>
      <c r="E47" s="158">
        <v>800000</v>
      </c>
      <c r="F47" s="212">
        <f aca="true" t="shared" si="7" ref="F47:F52">D47*E47/1000</f>
        <v>800</v>
      </c>
      <c r="G47" s="158">
        <v>0</v>
      </c>
      <c r="H47" s="439" t="s">
        <v>159</v>
      </c>
      <c r="I47" s="206">
        <v>1</v>
      </c>
      <c r="J47" s="158">
        <v>800000</v>
      </c>
      <c r="K47" s="212">
        <f aca="true" t="shared" si="8" ref="K47:K52">I47*J47/1000</f>
        <v>800</v>
      </c>
      <c r="L47" s="158">
        <v>0</v>
      </c>
    </row>
    <row r="48" spans="1:12" s="40" customFormat="1" ht="27">
      <c r="A48" s="48"/>
      <c r="B48" s="203" t="s">
        <v>565</v>
      </c>
      <c r="C48" s="439" t="s">
        <v>159</v>
      </c>
      <c r="D48" s="206">
        <v>1</v>
      </c>
      <c r="E48" s="158">
        <v>395200</v>
      </c>
      <c r="F48" s="212">
        <f t="shared" si="7"/>
        <v>395.2</v>
      </c>
      <c r="G48" s="158">
        <v>0</v>
      </c>
      <c r="H48" s="439" t="s">
        <v>159</v>
      </c>
      <c r="I48" s="206">
        <v>1</v>
      </c>
      <c r="J48" s="158">
        <v>395200</v>
      </c>
      <c r="K48" s="212">
        <f t="shared" si="8"/>
        <v>395.2</v>
      </c>
      <c r="L48" s="158">
        <v>0</v>
      </c>
    </row>
    <row r="49" spans="1:12" s="40" customFormat="1" ht="27">
      <c r="A49" s="48"/>
      <c r="B49" s="203" t="s">
        <v>499</v>
      </c>
      <c r="C49" s="439" t="s">
        <v>159</v>
      </c>
      <c r="D49" s="206">
        <v>1</v>
      </c>
      <c r="E49" s="158">
        <v>1004800</v>
      </c>
      <c r="F49" s="212">
        <f t="shared" si="7"/>
        <v>1004.8</v>
      </c>
      <c r="G49" s="158">
        <v>0</v>
      </c>
      <c r="H49" s="439" t="s">
        <v>159</v>
      </c>
      <c r="I49" s="206">
        <v>1</v>
      </c>
      <c r="J49" s="158">
        <v>1004800</v>
      </c>
      <c r="K49" s="212">
        <f t="shared" si="8"/>
        <v>1004.8</v>
      </c>
      <c r="L49" s="158">
        <v>0</v>
      </c>
    </row>
    <row r="50" spans="1:12" s="40" customFormat="1" ht="13.5">
      <c r="A50" s="48"/>
      <c r="B50" s="203" t="s">
        <v>626</v>
      </c>
      <c r="C50" s="439" t="s">
        <v>159</v>
      </c>
      <c r="D50" s="206">
        <v>1</v>
      </c>
      <c r="E50" s="158">
        <v>300000</v>
      </c>
      <c r="F50" s="212">
        <f t="shared" si="7"/>
        <v>300</v>
      </c>
      <c r="G50" s="158">
        <v>0</v>
      </c>
      <c r="H50" s="439" t="s">
        <v>159</v>
      </c>
      <c r="I50" s="206">
        <v>1</v>
      </c>
      <c r="J50" s="158">
        <v>300000</v>
      </c>
      <c r="K50" s="212">
        <f t="shared" si="8"/>
        <v>300</v>
      </c>
      <c r="L50" s="158">
        <v>0</v>
      </c>
    </row>
    <row r="51" spans="1:12" s="40" customFormat="1" ht="27">
      <c r="A51" s="48"/>
      <c r="B51" s="203" t="s">
        <v>627</v>
      </c>
      <c r="C51" s="439" t="s">
        <v>159</v>
      </c>
      <c r="D51" s="206">
        <v>1</v>
      </c>
      <c r="E51" s="158">
        <v>300000</v>
      </c>
      <c r="F51" s="212">
        <f t="shared" si="7"/>
        <v>300</v>
      </c>
      <c r="G51" s="158">
        <v>0</v>
      </c>
      <c r="H51" s="439" t="s">
        <v>159</v>
      </c>
      <c r="I51" s="206">
        <v>1</v>
      </c>
      <c r="J51" s="158">
        <v>300000</v>
      </c>
      <c r="K51" s="212">
        <f t="shared" si="8"/>
        <v>300</v>
      </c>
      <c r="L51" s="158">
        <v>0</v>
      </c>
    </row>
    <row r="52" spans="1:12" s="40" customFormat="1" ht="13.5">
      <c r="A52" s="48"/>
      <c r="B52" s="203" t="s">
        <v>628</v>
      </c>
      <c r="C52" s="439" t="s">
        <v>159</v>
      </c>
      <c r="D52" s="206">
        <v>1</v>
      </c>
      <c r="E52" s="158">
        <v>400000</v>
      </c>
      <c r="F52" s="212">
        <f t="shared" si="7"/>
        <v>400</v>
      </c>
      <c r="G52" s="158">
        <v>0</v>
      </c>
      <c r="H52" s="439" t="s">
        <v>159</v>
      </c>
      <c r="I52" s="206">
        <v>1</v>
      </c>
      <c r="J52" s="158">
        <v>400000</v>
      </c>
      <c r="K52" s="212">
        <f t="shared" si="8"/>
        <v>400</v>
      </c>
      <c r="L52" s="158">
        <v>0</v>
      </c>
    </row>
    <row r="53" spans="1:12" ht="28.5">
      <c r="A53" s="426">
        <v>8</v>
      </c>
      <c r="B53" s="204" t="s">
        <v>375</v>
      </c>
      <c r="C53" s="205"/>
      <c r="D53" s="205"/>
      <c r="E53" s="205"/>
      <c r="F53" s="424">
        <f>SUBTOTAL(9,F54:F58)</f>
        <v>1700</v>
      </c>
      <c r="G53" s="437"/>
      <c r="H53" s="438"/>
      <c r="I53" s="438"/>
      <c r="J53" s="438"/>
      <c r="K53" s="437">
        <f>SUM(K54:K61)</f>
        <v>3700</v>
      </c>
      <c r="L53" s="209">
        <f>SUM(L54:L61)</f>
        <v>1000</v>
      </c>
    </row>
    <row r="54" spans="1:12" ht="27">
      <c r="A54" s="48"/>
      <c r="B54" s="203" t="s">
        <v>376</v>
      </c>
      <c r="C54" s="441" t="s">
        <v>159</v>
      </c>
      <c r="D54" s="207">
        <v>1</v>
      </c>
      <c r="E54" s="207">
        <v>350000</v>
      </c>
      <c r="F54" s="212">
        <f>D54*E54/1000</f>
        <v>350</v>
      </c>
      <c r="G54" s="157">
        <v>0</v>
      </c>
      <c r="H54" s="441" t="s">
        <v>159</v>
      </c>
      <c r="I54" s="207">
        <v>1</v>
      </c>
      <c r="J54" s="207">
        <v>350000</v>
      </c>
      <c r="K54" s="212">
        <f aca="true" t="shared" si="9" ref="K54:K61">I54*J54/1000</f>
        <v>350</v>
      </c>
      <c r="L54" s="157">
        <v>0</v>
      </c>
    </row>
    <row r="55" spans="1:12" ht="27">
      <c r="A55" s="48"/>
      <c r="B55" s="203" t="s">
        <v>377</v>
      </c>
      <c r="C55" s="439" t="s">
        <v>159</v>
      </c>
      <c r="D55" s="206">
        <v>1</v>
      </c>
      <c r="E55" s="206">
        <v>400000</v>
      </c>
      <c r="F55" s="212">
        <f>D55*E55/1000</f>
        <v>400</v>
      </c>
      <c r="G55" s="157">
        <v>0</v>
      </c>
      <c r="H55" s="439" t="s">
        <v>159</v>
      </c>
      <c r="I55" s="206">
        <v>1</v>
      </c>
      <c r="J55" s="206">
        <v>400000</v>
      </c>
      <c r="K55" s="212">
        <f t="shared" si="9"/>
        <v>400</v>
      </c>
      <c r="L55" s="157">
        <v>0</v>
      </c>
    </row>
    <row r="56" spans="1:12" ht="27">
      <c r="A56" s="48"/>
      <c r="B56" s="203" t="s">
        <v>378</v>
      </c>
      <c r="C56" s="439" t="s">
        <v>159</v>
      </c>
      <c r="D56" s="206">
        <v>1</v>
      </c>
      <c r="E56" s="206">
        <v>300000</v>
      </c>
      <c r="F56" s="212">
        <f>D56*E56/1000</f>
        <v>300</v>
      </c>
      <c r="G56" s="157">
        <v>0</v>
      </c>
      <c r="H56" s="439" t="s">
        <v>159</v>
      </c>
      <c r="I56" s="206">
        <v>1</v>
      </c>
      <c r="J56" s="206">
        <v>0</v>
      </c>
      <c r="K56" s="212">
        <f t="shared" si="9"/>
        <v>0</v>
      </c>
      <c r="L56" s="157">
        <v>0</v>
      </c>
    </row>
    <row r="57" spans="1:12" ht="13.5">
      <c r="A57" s="48"/>
      <c r="B57" s="203" t="s">
        <v>483</v>
      </c>
      <c r="C57" s="439" t="s">
        <v>159</v>
      </c>
      <c r="D57" s="206">
        <v>1</v>
      </c>
      <c r="E57" s="206">
        <v>150000</v>
      </c>
      <c r="F57" s="212">
        <f>D57*E57/1000</f>
        <v>150</v>
      </c>
      <c r="G57" s="157">
        <v>0</v>
      </c>
      <c r="H57" s="439"/>
      <c r="I57" s="206">
        <v>1</v>
      </c>
      <c r="J57" s="206">
        <v>150000</v>
      </c>
      <c r="K57" s="212">
        <f t="shared" si="9"/>
        <v>150</v>
      </c>
      <c r="L57" s="157">
        <v>0</v>
      </c>
    </row>
    <row r="58" spans="1:12" ht="27">
      <c r="A58" s="48"/>
      <c r="B58" s="203" t="s">
        <v>379</v>
      </c>
      <c r="C58" s="439" t="s">
        <v>159</v>
      </c>
      <c r="D58" s="206">
        <v>1</v>
      </c>
      <c r="E58" s="206">
        <v>500000</v>
      </c>
      <c r="F58" s="212">
        <f>D58*E58/1000</f>
        <v>500</v>
      </c>
      <c r="G58" s="157">
        <v>0</v>
      </c>
      <c r="H58" s="439" t="s">
        <v>159</v>
      </c>
      <c r="I58" s="206">
        <v>1</v>
      </c>
      <c r="J58" s="206">
        <v>500000</v>
      </c>
      <c r="K58" s="212">
        <f t="shared" si="9"/>
        <v>500</v>
      </c>
      <c r="L58" s="157">
        <v>0</v>
      </c>
    </row>
    <row r="59" spans="1:12" ht="13.5">
      <c r="A59" s="48"/>
      <c r="B59" s="203" t="s">
        <v>630</v>
      </c>
      <c r="C59" s="439" t="s">
        <v>159</v>
      </c>
      <c r="D59" s="206"/>
      <c r="E59" s="206">
        <v>0</v>
      </c>
      <c r="F59" s="212">
        <v>0</v>
      </c>
      <c r="G59" s="157">
        <v>0</v>
      </c>
      <c r="H59" s="439" t="s">
        <v>159</v>
      </c>
      <c r="I59" s="206">
        <v>1</v>
      </c>
      <c r="J59" s="206">
        <v>1800000</v>
      </c>
      <c r="K59" s="212">
        <f t="shared" si="9"/>
        <v>1800</v>
      </c>
      <c r="L59" s="157">
        <v>1000</v>
      </c>
    </row>
    <row r="60" spans="1:12" ht="13.5">
      <c r="A60" s="48"/>
      <c r="B60" s="203" t="s">
        <v>631</v>
      </c>
      <c r="C60" s="439" t="s">
        <v>159</v>
      </c>
      <c r="D60" s="206"/>
      <c r="E60" s="206">
        <v>0</v>
      </c>
      <c r="F60" s="212">
        <v>0</v>
      </c>
      <c r="G60" s="157">
        <v>0</v>
      </c>
      <c r="H60" s="439" t="s">
        <v>159</v>
      </c>
      <c r="I60" s="206">
        <v>1</v>
      </c>
      <c r="J60" s="206">
        <v>250000</v>
      </c>
      <c r="K60" s="212">
        <f t="shared" si="9"/>
        <v>250</v>
      </c>
      <c r="L60" s="157">
        <v>0</v>
      </c>
    </row>
    <row r="61" spans="1:12" ht="13.5">
      <c r="A61" s="48"/>
      <c r="B61" s="203" t="s">
        <v>632</v>
      </c>
      <c r="C61" s="439" t="s">
        <v>159</v>
      </c>
      <c r="D61" s="206"/>
      <c r="E61" s="206">
        <v>0</v>
      </c>
      <c r="F61" s="212">
        <v>0</v>
      </c>
      <c r="G61" s="157">
        <v>0</v>
      </c>
      <c r="H61" s="439" t="s">
        <v>159</v>
      </c>
      <c r="I61" s="206">
        <v>1</v>
      </c>
      <c r="J61" s="206">
        <v>250000</v>
      </c>
      <c r="K61" s="212">
        <f t="shared" si="9"/>
        <v>250</v>
      </c>
      <c r="L61" s="157">
        <v>0</v>
      </c>
    </row>
    <row r="62" spans="1:12" ht="28.5">
      <c r="A62" s="426">
        <v>9</v>
      </c>
      <c r="B62" s="204" t="s">
        <v>349</v>
      </c>
      <c r="C62" s="208"/>
      <c r="D62" s="208"/>
      <c r="E62" s="208"/>
      <c r="F62" s="424">
        <f>SUBTOTAL(9,F63:F68)</f>
        <v>4000</v>
      </c>
      <c r="G62" s="437">
        <f>SUM(G63:G65)</f>
        <v>0</v>
      </c>
      <c r="H62" s="440"/>
      <c r="I62" s="440"/>
      <c r="J62" s="440"/>
      <c r="K62" s="437">
        <f>SUM(K63:K69)</f>
        <v>6000</v>
      </c>
      <c r="L62" s="209">
        <f>SUM(L63:L69)</f>
        <v>2000</v>
      </c>
    </row>
    <row r="63" spans="1:12" ht="27">
      <c r="A63" s="48"/>
      <c r="B63" s="203" t="s">
        <v>380</v>
      </c>
      <c r="C63" s="439" t="s">
        <v>159</v>
      </c>
      <c r="D63" s="206">
        <v>1</v>
      </c>
      <c r="E63" s="206">
        <v>735000</v>
      </c>
      <c r="F63" s="212">
        <f aca="true" t="shared" si="10" ref="F63:F68">D63*E63/1000</f>
        <v>735</v>
      </c>
      <c r="G63" s="157">
        <v>0</v>
      </c>
      <c r="H63" s="439" t="s">
        <v>159</v>
      </c>
      <c r="I63" s="206">
        <v>1</v>
      </c>
      <c r="J63" s="206">
        <v>1260000</v>
      </c>
      <c r="K63" s="212">
        <f aca="true" t="shared" si="11" ref="K63:K69">I63*J63/1000</f>
        <v>1260</v>
      </c>
      <c r="L63" s="157">
        <v>525</v>
      </c>
    </row>
    <row r="64" spans="1:12" ht="27">
      <c r="A64" s="48"/>
      <c r="B64" s="203" t="s">
        <v>381</v>
      </c>
      <c r="C64" s="439" t="s">
        <v>159</v>
      </c>
      <c r="D64" s="206">
        <v>1</v>
      </c>
      <c r="E64" s="206">
        <v>479500</v>
      </c>
      <c r="F64" s="212">
        <f t="shared" si="10"/>
        <v>479.5</v>
      </c>
      <c r="G64" s="157">
        <v>0</v>
      </c>
      <c r="H64" s="439" t="s">
        <v>159</v>
      </c>
      <c r="I64" s="206">
        <v>1</v>
      </c>
      <c r="J64" s="206">
        <v>479500</v>
      </c>
      <c r="K64" s="212">
        <f t="shared" si="11"/>
        <v>479.5</v>
      </c>
      <c r="L64" s="157">
        <v>0</v>
      </c>
    </row>
    <row r="65" spans="1:12" ht="27">
      <c r="A65" s="48"/>
      <c r="B65" s="203" t="s">
        <v>382</v>
      </c>
      <c r="C65" s="439" t="s">
        <v>159</v>
      </c>
      <c r="D65" s="206">
        <v>1</v>
      </c>
      <c r="E65" s="206">
        <v>650000</v>
      </c>
      <c r="F65" s="212">
        <f t="shared" si="10"/>
        <v>650</v>
      </c>
      <c r="G65" s="157">
        <v>0</v>
      </c>
      <c r="H65" s="439" t="s">
        <v>159</v>
      </c>
      <c r="I65" s="206">
        <v>1</v>
      </c>
      <c r="J65" s="206">
        <v>750000</v>
      </c>
      <c r="K65" s="212">
        <f t="shared" si="11"/>
        <v>750</v>
      </c>
      <c r="L65" s="157">
        <v>0</v>
      </c>
    </row>
    <row r="66" spans="1:12" ht="27">
      <c r="A66" s="48"/>
      <c r="B66" s="203" t="s">
        <v>501</v>
      </c>
      <c r="C66" s="439" t="s">
        <v>159</v>
      </c>
      <c r="D66" s="206">
        <v>1</v>
      </c>
      <c r="E66" s="418">
        <v>250000</v>
      </c>
      <c r="F66" s="212">
        <f t="shared" si="10"/>
        <v>250</v>
      </c>
      <c r="G66" s="419">
        <v>0</v>
      </c>
      <c r="H66" s="439" t="s">
        <v>159</v>
      </c>
      <c r="I66" s="206">
        <v>1</v>
      </c>
      <c r="J66" s="418">
        <v>250000</v>
      </c>
      <c r="K66" s="212">
        <f t="shared" si="11"/>
        <v>250</v>
      </c>
      <c r="L66" s="419">
        <v>0</v>
      </c>
    </row>
    <row r="67" spans="1:12" ht="27">
      <c r="A67" s="48"/>
      <c r="B67" s="203" t="s">
        <v>502</v>
      </c>
      <c r="C67" s="439" t="s">
        <v>159</v>
      </c>
      <c r="D67" s="206">
        <v>1</v>
      </c>
      <c r="E67" s="418">
        <v>250000</v>
      </c>
      <c r="F67" s="212">
        <f t="shared" si="10"/>
        <v>250</v>
      </c>
      <c r="G67" s="419">
        <v>0</v>
      </c>
      <c r="H67" s="439" t="s">
        <v>159</v>
      </c>
      <c r="I67" s="206">
        <v>1</v>
      </c>
      <c r="J67" s="418">
        <v>250000</v>
      </c>
      <c r="K67" s="212">
        <f t="shared" si="11"/>
        <v>250</v>
      </c>
      <c r="L67" s="419">
        <v>0</v>
      </c>
    </row>
    <row r="68" spans="1:12" ht="27">
      <c r="A68" s="48"/>
      <c r="B68" s="203" t="s">
        <v>503</v>
      </c>
      <c r="C68" s="439" t="s">
        <v>159</v>
      </c>
      <c r="D68" s="206">
        <v>1</v>
      </c>
      <c r="E68" s="418">
        <v>1635500</v>
      </c>
      <c r="F68" s="212">
        <f t="shared" si="10"/>
        <v>1635.5</v>
      </c>
      <c r="G68" s="419">
        <v>0</v>
      </c>
      <c r="H68" s="439" t="s">
        <v>159</v>
      </c>
      <c r="I68" s="206">
        <v>1</v>
      </c>
      <c r="J68" s="418">
        <v>2335500</v>
      </c>
      <c r="K68" s="212">
        <f t="shared" si="11"/>
        <v>2335.5</v>
      </c>
      <c r="L68" s="419">
        <v>800</v>
      </c>
    </row>
    <row r="69" spans="1:12" ht="27">
      <c r="A69" s="48"/>
      <c r="B69" s="515" t="s">
        <v>633</v>
      </c>
      <c r="C69" s="516" t="s">
        <v>159</v>
      </c>
      <c r="D69" s="418"/>
      <c r="E69" s="418">
        <v>0</v>
      </c>
      <c r="F69" s="517">
        <v>0</v>
      </c>
      <c r="G69" s="419">
        <v>0</v>
      </c>
      <c r="H69" s="516" t="s">
        <v>159</v>
      </c>
      <c r="I69" s="418">
        <v>1</v>
      </c>
      <c r="J69" s="418">
        <v>675000</v>
      </c>
      <c r="K69" s="517">
        <f t="shared" si="11"/>
        <v>675</v>
      </c>
      <c r="L69" s="419">
        <v>675</v>
      </c>
    </row>
    <row r="70" spans="1:12" s="151" customFormat="1" ht="9.75" customHeight="1">
      <c r="A70" s="409"/>
      <c r="B70" s="410"/>
      <c r="C70" s="411"/>
      <c r="D70" s="411"/>
      <c r="E70" s="412"/>
      <c r="F70" s="413"/>
      <c r="G70" s="412"/>
      <c r="H70" s="411"/>
      <c r="I70" s="411"/>
      <c r="J70" s="413"/>
      <c r="K70" s="414"/>
      <c r="L70" s="412"/>
    </row>
    <row r="71" spans="1:12" ht="28.5">
      <c r="A71" s="22"/>
      <c r="B71" s="213" t="s">
        <v>386</v>
      </c>
      <c r="C71" s="214"/>
      <c r="D71" s="214"/>
      <c r="E71" s="214"/>
      <c r="F71" s="215">
        <f>F72+F119+F182</f>
        <v>13440.005000000001</v>
      </c>
      <c r="G71" s="216">
        <f>G72+G119+G182</f>
        <v>4267.142004000001</v>
      </c>
      <c r="H71" s="215"/>
      <c r="I71" s="215"/>
      <c r="J71" s="215"/>
      <c r="K71" s="215">
        <f>K72+K119+K182</f>
        <v>16499.95</v>
      </c>
      <c r="L71" s="215">
        <f>L72+L119+L182</f>
        <v>6000.047103999999</v>
      </c>
    </row>
    <row r="72" spans="1:19" ht="33" customHeight="1">
      <c r="A72" s="420"/>
      <c r="B72" s="210" t="s">
        <v>634</v>
      </c>
      <c r="C72" s="223"/>
      <c r="D72" s="223"/>
      <c r="E72" s="223"/>
      <c r="F72" s="224">
        <f>SUM(F73:F118)</f>
        <v>7000</v>
      </c>
      <c r="G72" s="224">
        <f>SUM(G73:G118)</f>
        <v>1777.1420040000012</v>
      </c>
      <c r="H72" s="224"/>
      <c r="I72" s="224"/>
      <c r="J72" s="224"/>
      <c r="K72" s="224">
        <f>SUM(K73:K118)</f>
        <v>7000</v>
      </c>
      <c r="L72" s="224">
        <f>SUM(L73:L118)</f>
        <v>2500.047103999999</v>
      </c>
      <c r="M72" s="35"/>
      <c r="N72" s="94"/>
      <c r="O72" s="35"/>
      <c r="P72" s="19"/>
      <c r="Q72" s="93"/>
      <c r="R72" s="19"/>
      <c r="S72" s="19"/>
    </row>
    <row r="73" spans="1:12" ht="13.5">
      <c r="A73" s="22"/>
      <c r="B73" s="203" t="s">
        <v>387</v>
      </c>
      <c r="C73" s="402" t="s">
        <v>388</v>
      </c>
      <c r="D73" s="217">
        <v>1250</v>
      </c>
      <c r="E73" s="217">
        <v>1770</v>
      </c>
      <c r="F73" s="218">
        <f>D73*E73/1000</f>
        <v>2212.5</v>
      </c>
      <c r="G73" s="219">
        <v>795.2</v>
      </c>
      <c r="H73" s="402" t="s">
        <v>388</v>
      </c>
      <c r="I73" s="217">
        <v>1250</v>
      </c>
      <c r="J73" s="217">
        <v>1770</v>
      </c>
      <c r="K73" s="218">
        <f>I73*J73/1000</f>
        <v>2212.5</v>
      </c>
      <c r="L73" s="219">
        <v>1011.9</v>
      </c>
    </row>
    <row r="74" spans="1:12" ht="13.5">
      <c r="A74" s="22"/>
      <c r="B74" s="203" t="s">
        <v>389</v>
      </c>
      <c r="C74" s="402" t="s">
        <v>374</v>
      </c>
      <c r="D74" s="217">
        <v>2500</v>
      </c>
      <c r="E74" s="217">
        <v>55</v>
      </c>
      <c r="F74" s="218">
        <f>D74*E74/1000</f>
        <v>137.5</v>
      </c>
      <c r="G74" s="219">
        <v>22.7</v>
      </c>
      <c r="H74" s="402" t="s">
        <v>374</v>
      </c>
      <c r="I74" s="217">
        <v>2500</v>
      </c>
      <c r="J74" s="217">
        <v>55</v>
      </c>
      <c r="K74" s="218">
        <f>I74*J74/1000</f>
        <v>137.5</v>
      </c>
      <c r="L74" s="219">
        <f aca="true" t="shared" si="12" ref="L74:L118">K74*20.64%</f>
        <v>28.38</v>
      </c>
    </row>
    <row r="75" spans="1:12" ht="13.5">
      <c r="A75" s="22"/>
      <c r="B75" s="203" t="s">
        <v>390</v>
      </c>
      <c r="C75" s="402" t="s">
        <v>374</v>
      </c>
      <c r="D75" s="217">
        <v>500</v>
      </c>
      <c r="E75" s="217">
        <v>30</v>
      </c>
      <c r="F75" s="218">
        <f>D75*E75/1000</f>
        <v>15</v>
      </c>
      <c r="G75" s="219">
        <f aca="true" t="shared" si="13" ref="G75:G118">F75*20.64%</f>
        <v>3.096</v>
      </c>
      <c r="H75" s="402" t="s">
        <v>374</v>
      </c>
      <c r="I75" s="217">
        <v>500</v>
      </c>
      <c r="J75" s="217">
        <v>30</v>
      </c>
      <c r="K75" s="218">
        <f>I75*J75/1000</f>
        <v>15</v>
      </c>
      <c r="L75" s="219">
        <f t="shared" si="12"/>
        <v>3.096</v>
      </c>
    </row>
    <row r="76" spans="1:14" ht="13.5">
      <c r="A76" s="22"/>
      <c r="B76" s="203" t="s">
        <v>391</v>
      </c>
      <c r="C76" s="402" t="s">
        <v>374</v>
      </c>
      <c r="D76" s="217">
        <v>60</v>
      </c>
      <c r="E76" s="217">
        <v>170</v>
      </c>
      <c r="F76" s="218">
        <f aca="true" t="shared" si="14" ref="F76:F118">D76*E76/1000</f>
        <v>10.2</v>
      </c>
      <c r="G76" s="219">
        <f t="shared" si="13"/>
        <v>2.10528</v>
      </c>
      <c r="H76" s="402" t="s">
        <v>374</v>
      </c>
      <c r="I76" s="217">
        <v>60</v>
      </c>
      <c r="J76" s="217">
        <v>170</v>
      </c>
      <c r="K76" s="218">
        <f aca="true" t="shared" si="15" ref="K76:K118">I76*J76/1000</f>
        <v>10.2</v>
      </c>
      <c r="L76" s="219">
        <f t="shared" si="12"/>
        <v>2.10528</v>
      </c>
      <c r="N76" s="16" t="s">
        <v>351</v>
      </c>
    </row>
    <row r="77" spans="1:12" ht="13.5">
      <c r="A77" s="22"/>
      <c r="B77" s="203" t="s">
        <v>392</v>
      </c>
      <c r="C77" s="402" t="s">
        <v>374</v>
      </c>
      <c r="D77" s="217">
        <v>50</v>
      </c>
      <c r="E77" s="217">
        <v>1900</v>
      </c>
      <c r="F77" s="218">
        <f t="shared" si="14"/>
        <v>95</v>
      </c>
      <c r="G77" s="219">
        <v>19.4</v>
      </c>
      <c r="H77" s="402" t="s">
        <v>374</v>
      </c>
      <c r="I77" s="217">
        <v>50</v>
      </c>
      <c r="J77" s="217">
        <v>1900</v>
      </c>
      <c r="K77" s="218">
        <f t="shared" si="15"/>
        <v>95</v>
      </c>
      <c r="L77" s="219">
        <f t="shared" si="12"/>
        <v>19.608</v>
      </c>
    </row>
    <row r="78" spans="1:12" ht="13.5">
      <c r="A78" s="22"/>
      <c r="B78" s="203" t="s">
        <v>528</v>
      </c>
      <c r="C78" s="402" t="s">
        <v>388</v>
      </c>
      <c r="D78" s="217">
        <v>400</v>
      </c>
      <c r="E78" s="217">
        <v>150</v>
      </c>
      <c r="F78" s="218">
        <f t="shared" si="14"/>
        <v>60</v>
      </c>
      <c r="G78" s="219">
        <f t="shared" si="13"/>
        <v>12.384</v>
      </c>
      <c r="H78" s="402" t="s">
        <v>388</v>
      </c>
      <c r="I78" s="217">
        <v>400</v>
      </c>
      <c r="J78" s="217">
        <v>150</v>
      </c>
      <c r="K78" s="218">
        <f t="shared" si="15"/>
        <v>60</v>
      </c>
      <c r="L78" s="219">
        <f t="shared" si="12"/>
        <v>12.384</v>
      </c>
    </row>
    <row r="79" spans="1:12" ht="13.5">
      <c r="A79" s="22"/>
      <c r="B79" s="203" t="s">
        <v>393</v>
      </c>
      <c r="C79" s="402" t="s">
        <v>374</v>
      </c>
      <c r="D79" s="217">
        <v>4000</v>
      </c>
      <c r="E79" s="217">
        <v>7</v>
      </c>
      <c r="F79" s="218">
        <f t="shared" si="14"/>
        <v>28</v>
      </c>
      <c r="G79" s="219">
        <f t="shared" si="13"/>
        <v>5.7792</v>
      </c>
      <c r="H79" s="402" t="s">
        <v>374</v>
      </c>
      <c r="I79" s="217">
        <v>4000</v>
      </c>
      <c r="J79" s="217">
        <v>7</v>
      </c>
      <c r="K79" s="218">
        <f t="shared" si="15"/>
        <v>28</v>
      </c>
      <c r="L79" s="219">
        <f t="shared" si="12"/>
        <v>5.7792</v>
      </c>
    </row>
    <row r="80" spans="1:12" ht="13.5">
      <c r="A80" s="22"/>
      <c r="B80" s="203" t="s">
        <v>394</v>
      </c>
      <c r="C80" s="402" t="s">
        <v>374</v>
      </c>
      <c r="D80" s="217">
        <v>80</v>
      </c>
      <c r="E80" s="217">
        <v>65</v>
      </c>
      <c r="F80" s="218">
        <f t="shared" si="14"/>
        <v>5.2</v>
      </c>
      <c r="G80" s="219">
        <f t="shared" si="13"/>
        <v>1.07328</v>
      </c>
      <c r="H80" s="402" t="s">
        <v>374</v>
      </c>
      <c r="I80" s="217">
        <v>80</v>
      </c>
      <c r="J80" s="217">
        <v>65</v>
      </c>
      <c r="K80" s="218">
        <f t="shared" si="15"/>
        <v>5.2</v>
      </c>
      <c r="L80" s="219">
        <f t="shared" si="12"/>
        <v>1.07328</v>
      </c>
    </row>
    <row r="81" spans="1:12" ht="13.5">
      <c r="A81" s="22"/>
      <c r="B81" s="203" t="s">
        <v>395</v>
      </c>
      <c r="C81" s="402" t="s">
        <v>374</v>
      </c>
      <c r="D81" s="217">
        <v>10</v>
      </c>
      <c r="E81" s="217">
        <v>300</v>
      </c>
      <c r="F81" s="218">
        <f t="shared" si="14"/>
        <v>3</v>
      </c>
      <c r="G81" s="219">
        <f t="shared" si="13"/>
        <v>0.6192</v>
      </c>
      <c r="H81" s="402" t="s">
        <v>374</v>
      </c>
      <c r="I81" s="217">
        <v>10</v>
      </c>
      <c r="J81" s="217">
        <v>300</v>
      </c>
      <c r="K81" s="218">
        <f t="shared" si="15"/>
        <v>3</v>
      </c>
      <c r="L81" s="219">
        <f t="shared" si="12"/>
        <v>0.6192</v>
      </c>
    </row>
    <row r="82" spans="1:12" ht="13.5">
      <c r="A82" s="22"/>
      <c r="B82" s="203" t="s">
        <v>396</v>
      </c>
      <c r="C82" s="402" t="s">
        <v>374</v>
      </c>
      <c r="D82" s="217">
        <v>14</v>
      </c>
      <c r="E82" s="217">
        <v>990</v>
      </c>
      <c r="F82" s="218">
        <f t="shared" si="14"/>
        <v>13.86</v>
      </c>
      <c r="G82" s="219">
        <f t="shared" si="13"/>
        <v>2.8607039999999997</v>
      </c>
      <c r="H82" s="402" t="s">
        <v>374</v>
      </c>
      <c r="I82" s="217">
        <v>14</v>
      </c>
      <c r="J82" s="217">
        <v>990</v>
      </c>
      <c r="K82" s="218">
        <f t="shared" si="15"/>
        <v>13.86</v>
      </c>
      <c r="L82" s="219">
        <f t="shared" si="12"/>
        <v>2.8607039999999997</v>
      </c>
    </row>
    <row r="83" spans="1:12" ht="13.5">
      <c r="A83" s="22"/>
      <c r="B83" s="203" t="s">
        <v>507</v>
      </c>
      <c r="C83" s="402" t="s">
        <v>374</v>
      </c>
      <c r="D83" s="217">
        <v>200</v>
      </c>
      <c r="E83" s="217">
        <v>60</v>
      </c>
      <c r="F83" s="218">
        <f t="shared" si="14"/>
        <v>12</v>
      </c>
      <c r="G83" s="219">
        <f t="shared" si="13"/>
        <v>2.4768</v>
      </c>
      <c r="H83" s="402" t="s">
        <v>374</v>
      </c>
      <c r="I83" s="217">
        <v>200</v>
      </c>
      <c r="J83" s="217">
        <v>60</v>
      </c>
      <c r="K83" s="218">
        <f t="shared" si="15"/>
        <v>12</v>
      </c>
      <c r="L83" s="219">
        <f t="shared" si="12"/>
        <v>2.4768</v>
      </c>
    </row>
    <row r="84" spans="1:12" ht="13.5">
      <c r="A84" s="22"/>
      <c r="B84" s="203" t="s">
        <v>504</v>
      </c>
      <c r="C84" s="402" t="s">
        <v>374</v>
      </c>
      <c r="D84" s="217">
        <v>100</v>
      </c>
      <c r="E84" s="217">
        <v>190</v>
      </c>
      <c r="F84" s="218">
        <f t="shared" si="14"/>
        <v>19</v>
      </c>
      <c r="G84" s="219">
        <f t="shared" si="13"/>
        <v>3.9216</v>
      </c>
      <c r="H84" s="402" t="s">
        <v>374</v>
      </c>
      <c r="I84" s="217">
        <v>100</v>
      </c>
      <c r="J84" s="217">
        <v>190</v>
      </c>
      <c r="K84" s="218">
        <f t="shared" si="15"/>
        <v>19</v>
      </c>
      <c r="L84" s="219">
        <f t="shared" si="12"/>
        <v>3.9216</v>
      </c>
    </row>
    <row r="85" spans="1:12" ht="13.5">
      <c r="A85" s="22"/>
      <c r="B85" s="203" t="s">
        <v>505</v>
      </c>
      <c r="C85" s="402" t="s">
        <v>374</v>
      </c>
      <c r="D85" s="217">
        <v>6000</v>
      </c>
      <c r="E85" s="217">
        <v>8</v>
      </c>
      <c r="F85" s="218">
        <f t="shared" si="14"/>
        <v>48</v>
      </c>
      <c r="G85" s="219">
        <f t="shared" si="13"/>
        <v>9.9072</v>
      </c>
      <c r="H85" s="402" t="s">
        <v>374</v>
      </c>
      <c r="I85" s="217">
        <v>6000</v>
      </c>
      <c r="J85" s="217">
        <v>8</v>
      </c>
      <c r="K85" s="218">
        <f t="shared" si="15"/>
        <v>48</v>
      </c>
      <c r="L85" s="219">
        <f t="shared" si="12"/>
        <v>9.9072</v>
      </c>
    </row>
    <row r="86" spans="1:12" ht="13.5">
      <c r="A86" s="22"/>
      <c r="B86" s="203" t="s">
        <v>397</v>
      </c>
      <c r="C86" s="402" t="s">
        <v>374</v>
      </c>
      <c r="D86" s="217">
        <v>1000</v>
      </c>
      <c r="E86" s="217">
        <v>20</v>
      </c>
      <c r="F86" s="218">
        <f t="shared" si="14"/>
        <v>20</v>
      </c>
      <c r="G86" s="219">
        <f t="shared" si="13"/>
        <v>4.128</v>
      </c>
      <c r="H86" s="402" t="s">
        <v>374</v>
      </c>
      <c r="I86" s="217">
        <v>1000</v>
      </c>
      <c r="J86" s="217">
        <v>20</v>
      </c>
      <c r="K86" s="218">
        <f t="shared" si="15"/>
        <v>20</v>
      </c>
      <c r="L86" s="219">
        <f t="shared" si="12"/>
        <v>4.128</v>
      </c>
    </row>
    <row r="87" spans="1:12" ht="13.5">
      <c r="A87" s="22"/>
      <c r="B87" s="203" t="s">
        <v>506</v>
      </c>
      <c r="C87" s="402" t="s">
        <v>374</v>
      </c>
      <c r="D87" s="217">
        <v>500</v>
      </c>
      <c r="E87" s="217">
        <v>40</v>
      </c>
      <c r="F87" s="218">
        <f t="shared" si="14"/>
        <v>20</v>
      </c>
      <c r="G87" s="219">
        <f t="shared" si="13"/>
        <v>4.128</v>
      </c>
      <c r="H87" s="402" t="s">
        <v>374</v>
      </c>
      <c r="I87" s="217">
        <v>500</v>
      </c>
      <c r="J87" s="217">
        <v>40</v>
      </c>
      <c r="K87" s="218">
        <f t="shared" si="15"/>
        <v>20</v>
      </c>
      <c r="L87" s="219">
        <f t="shared" si="12"/>
        <v>4.128</v>
      </c>
    </row>
    <row r="88" spans="1:12" ht="13.5">
      <c r="A88" s="22"/>
      <c r="B88" s="203" t="s">
        <v>636</v>
      </c>
      <c r="C88" s="402" t="s">
        <v>374</v>
      </c>
      <c r="D88" s="217">
        <v>200</v>
      </c>
      <c r="E88" s="217">
        <v>35</v>
      </c>
      <c r="F88" s="218">
        <f t="shared" si="14"/>
        <v>7</v>
      </c>
      <c r="G88" s="219">
        <f t="shared" si="13"/>
        <v>1.4448</v>
      </c>
      <c r="H88" s="402" t="s">
        <v>374</v>
      </c>
      <c r="I88" s="217">
        <v>200</v>
      </c>
      <c r="J88" s="217">
        <v>35</v>
      </c>
      <c r="K88" s="218">
        <f t="shared" si="15"/>
        <v>7</v>
      </c>
      <c r="L88" s="219">
        <f t="shared" si="12"/>
        <v>1.4448</v>
      </c>
    </row>
    <row r="89" spans="1:12" ht="13.5">
      <c r="A89" s="22"/>
      <c r="B89" s="203" t="s">
        <v>509</v>
      </c>
      <c r="C89" s="402" t="s">
        <v>374</v>
      </c>
      <c r="D89" s="217">
        <v>10</v>
      </c>
      <c r="E89" s="217">
        <v>3500</v>
      </c>
      <c r="F89" s="218">
        <f t="shared" si="14"/>
        <v>35</v>
      </c>
      <c r="G89" s="219">
        <f t="shared" si="13"/>
        <v>7.224</v>
      </c>
      <c r="H89" s="402" t="s">
        <v>374</v>
      </c>
      <c r="I89" s="217">
        <v>10</v>
      </c>
      <c r="J89" s="217">
        <v>3500</v>
      </c>
      <c r="K89" s="218">
        <f t="shared" si="15"/>
        <v>35</v>
      </c>
      <c r="L89" s="219">
        <f t="shared" si="12"/>
        <v>7.224</v>
      </c>
    </row>
    <row r="90" spans="1:12" ht="13.5">
      <c r="A90" s="22"/>
      <c r="B90" s="203" t="s">
        <v>398</v>
      </c>
      <c r="C90" s="402" t="s">
        <v>374</v>
      </c>
      <c r="D90" s="217">
        <v>300</v>
      </c>
      <c r="E90" s="217">
        <v>800</v>
      </c>
      <c r="F90" s="218">
        <f t="shared" si="14"/>
        <v>240</v>
      </c>
      <c r="G90" s="219">
        <f t="shared" si="13"/>
        <v>49.536</v>
      </c>
      <c r="H90" s="402" t="s">
        <v>374</v>
      </c>
      <c r="I90" s="217">
        <v>300</v>
      </c>
      <c r="J90" s="217">
        <v>800</v>
      </c>
      <c r="K90" s="218">
        <f t="shared" si="15"/>
        <v>240</v>
      </c>
      <c r="L90" s="219">
        <f t="shared" si="12"/>
        <v>49.536</v>
      </c>
    </row>
    <row r="91" spans="1:12" ht="13.5">
      <c r="A91" s="22"/>
      <c r="B91" s="203" t="s">
        <v>508</v>
      </c>
      <c r="C91" s="402" t="s">
        <v>374</v>
      </c>
      <c r="D91" s="217">
        <v>300</v>
      </c>
      <c r="E91" s="217">
        <v>1300</v>
      </c>
      <c r="F91" s="218">
        <f t="shared" si="14"/>
        <v>390</v>
      </c>
      <c r="G91" s="219">
        <f t="shared" si="13"/>
        <v>80.496</v>
      </c>
      <c r="H91" s="402" t="s">
        <v>374</v>
      </c>
      <c r="I91" s="217">
        <v>300</v>
      </c>
      <c r="J91" s="217">
        <v>1300</v>
      </c>
      <c r="K91" s="218">
        <f t="shared" si="15"/>
        <v>390</v>
      </c>
      <c r="L91" s="219">
        <v>180.5</v>
      </c>
    </row>
    <row r="92" spans="1:12" ht="27">
      <c r="A92" s="22"/>
      <c r="B92" s="203" t="s">
        <v>399</v>
      </c>
      <c r="C92" s="402" t="s">
        <v>388</v>
      </c>
      <c r="D92" s="217">
        <v>30</v>
      </c>
      <c r="E92" s="217">
        <v>25000</v>
      </c>
      <c r="F92" s="218">
        <f t="shared" si="14"/>
        <v>750</v>
      </c>
      <c r="G92" s="219">
        <f>F92*20.6%</f>
        <v>154.5</v>
      </c>
      <c r="H92" s="402" t="s">
        <v>388</v>
      </c>
      <c r="I92" s="217">
        <v>30</v>
      </c>
      <c r="J92" s="217">
        <v>25000</v>
      </c>
      <c r="K92" s="218">
        <f t="shared" si="15"/>
        <v>750</v>
      </c>
      <c r="L92" s="219">
        <v>300.8</v>
      </c>
    </row>
    <row r="93" spans="1:12" ht="27">
      <c r="A93" s="22"/>
      <c r="B93" s="203" t="s">
        <v>399</v>
      </c>
      <c r="C93" s="402" t="s">
        <v>374</v>
      </c>
      <c r="D93" s="217">
        <v>300</v>
      </c>
      <c r="E93" s="217">
        <v>83.3</v>
      </c>
      <c r="F93" s="218">
        <f t="shared" si="14"/>
        <v>24.99</v>
      </c>
      <c r="G93" s="219">
        <f>F93*20.6%</f>
        <v>5.14794</v>
      </c>
      <c r="H93" s="402" t="s">
        <v>374</v>
      </c>
      <c r="I93" s="217">
        <v>300</v>
      </c>
      <c r="J93" s="217">
        <v>83.3</v>
      </c>
      <c r="K93" s="218">
        <f t="shared" si="15"/>
        <v>24.99</v>
      </c>
      <c r="L93" s="219">
        <v>25</v>
      </c>
    </row>
    <row r="94" spans="1:14" ht="13.5">
      <c r="A94" s="22"/>
      <c r="B94" s="203" t="s">
        <v>510</v>
      </c>
      <c r="C94" s="402" t="s">
        <v>374</v>
      </c>
      <c r="D94" s="217">
        <v>30</v>
      </c>
      <c r="E94" s="217">
        <v>250</v>
      </c>
      <c r="F94" s="218">
        <f t="shared" si="14"/>
        <v>7.5</v>
      </c>
      <c r="G94" s="219">
        <f t="shared" si="13"/>
        <v>1.548</v>
      </c>
      <c r="H94" s="402" t="s">
        <v>374</v>
      </c>
      <c r="I94" s="217">
        <v>30</v>
      </c>
      <c r="J94" s="217">
        <v>250</v>
      </c>
      <c r="K94" s="218">
        <f t="shared" si="15"/>
        <v>7.5</v>
      </c>
      <c r="L94" s="219">
        <f t="shared" si="12"/>
        <v>1.548</v>
      </c>
      <c r="N94" s="16" t="s">
        <v>351</v>
      </c>
    </row>
    <row r="95" spans="1:12" ht="13.5">
      <c r="A95" s="22"/>
      <c r="B95" s="203" t="s">
        <v>511</v>
      </c>
      <c r="C95" s="402" t="s">
        <v>374</v>
      </c>
      <c r="D95" s="217">
        <v>40</v>
      </c>
      <c r="E95" s="217">
        <v>50</v>
      </c>
      <c r="F95" s="218">
        <f t="shared" si="14"/>
        <v>2</v>
      </c>
      <c r="G95" s="219">
        <f t="shared" si="13"/>
        <v>0.4128</v>
      </c>
      <c r="H95" s="402" t="s">
        <v>374</v>
      </c>
      <c r="I95" s="217">
        <v>40</v>
      </c>
      <c r="J95" s="217">
        <v>50</v>
      </c>
      <c r="K95" s="218">
        <f t="shared" si="15"/>
        <v>2</v>
      </c>
      <c r="L95" s="219">
        <f t="shared" si="12"/>
        <v>0.4128</v>
      </c>
    </row>
    <row r="96" spans="1:12" ht="13.5">
      <c r="A96" s="22"/>
      <c r="B96" s="203" t="s">
        <v>400</v>
      </c>
      <c r="C96" s="402" t="s">
        <v>388</v>
      </c>
      <c r="D96" s="217">
        <v>2</v>
      </c>
      <c r="E96" s="217">
        <v>18750</v>
      </c>
      <c r="F96" s="218">
        <f t="shared" si="14"/>
        <v>37.5</v>
      </c>
      <c r="G96" s="219">
        <f t="shared" si="13"/>
        <v>7.74</v>
      </c>
      <c r="H96" s="402" t="s">
        <v>388</v>
      </c>
      <c r="I96" s="217">
        <v>2</v>
      </c>
      <c r="J96" s="217">
        <v>18750</v>
      </c>
      <c r="K96" s="218">
        <f t="shared" si="15"/>
        <v>37.5</v>
      </c>
      <c r="L96" s="219">
        <f t="shared" si="12"/>
        <v>7.74</v>
      </c>
    </row>
    <row r="97" spans="1:12" ht="13.5">
      <c r="A97" s="22"/>
      <c r="B97" s="203" t="s">
        <v>401</v>
      </c>
      <c r="C97" s="402" t="s">
        <v>402</v>
      </c>
      <c r="D97" s="217">
        <v>400</v>
      </c>
      <c r="E97" s="217">
        <v>730</v>
      </c>
      <c r="F97" s="218">
        <f t="shared" si="14"/>
        <v>292</v>
      </c>
      <c r="G97" s="219">
        <f t="shared" si="13"/>
        <v>60.2688</v>
      </c>
      <c r="H97" s="402" t="s">
        <v>402</v>
      </c>
      <c r="I97" s="217">
        <v>400</v>
      </c>
      <c r="J97" s="217">
        <v>730</v>
      </c>
      <c r="K97" s="218">
        <f t="shared" si="15"/>
        <v>292</v>
      </c>
      <c r="L97" s="219">
        <v>92.3</v>
      </c>
    </row>
    <row r="98" spans="1:12" ht="13.5">
      <c r="A98" s="22"/>
      <c r="B98" s="203" t="s">
        <v>512</v>
      </c>
      <c r="C98" s="402" t="s">
        <v>403</v>
      </c>
      <c r="D98" s="217">
        <v>150</v>
      </c>
      <c r="E98" s="217">
        <v>1500</v>
      </c>
      <c r="F98" s="218">
        <f t="shared" si="14"/>
        <v>225</v>
      </c>
      <c r="G98" s="219">
        <f>F98*20.64%</f>
        <v>46.44</v>
      </c>
      <c r="H98" s="402" t="s">
        <v>403</v>
      </c>
      <c r="I98" s="217">
        <v>150</v>
      </c>
      <c r="J98" s="217">
        <v>1500</v>
      </c>
      <c r="K98" s="218">
        <f t="shared" si="15"/>
        <v>225</v>
      </c>
      <c r="L98" s="219">
        <f t="shared" si="12"/>
        <v>46.44</v>
      </c>
    </row>
    <row r="99" spans="1:12" ht="27">
      <c r="A99" s="22"/>
      <c r="B99" s="203" t="s">
        <v>404</v>
      </c>
      <c r="C99" s="402" t="s">
        <v>403</v>
      </c>
      <c r="D99" s="217">
        <v>150</v>
      </c>
      <c r="E99" s="217">
        <v>2800</v>
      </c>
      <c r="F99" s="218">
        <f t="shared" si="14"/>
        <v>420</v>
      </c>
      <c r="G99" s="219">
        <f t="shared" si="13"/>
        <v>86.688</v>
      </c>
      <c r="H99" s="402" t="s">
        <v>403</v>
      </c>
      <c r="I99" s="217">
        <v>150</v>
      </c>
      <c r="J99" s="217">
        <v>2800</v>
      </c>
      <c r="K99" s="218">
        <f t="shared" si="15"/>
        <v>420</v>
      </c>
      <c r="L99" s="219">
        <v>186.7</v>
      </c>
    </row>
    <row r="100" spans="1:12" ht="13.5">
      <c r="A100" s="22"/>
      <c r="B100" s="203" t="s">
        <v>514</v>
      </c>
      <c r="C100" s="402" t="s">
        <v>374</v>
      </c>
      <c r="D100" s="217">
        <v>50</v>
      </c>
      <c r="E100" s="217">
        <v>1000</v>
      </c>
      <c r="F100" s="218">
        <f t="shared" si="14"/>
        <v>50</v>
      </c>
      <c r="G100" s="219">
        <f t="shared" si="13"/>
        <v>10.32</v>
      </c>
      <c r="H100" s="402" t="s">
        <v>374</v>
      </c>
      <c r="I100" s="217">
        <v>50</v>
      </c>
      <c r="J100" s="217">
        <v>1000</v>
      </c>
      <c r="K100" s="218">
        <f t="shared" si="15"/>
        <v>50</v>
      </c>
      <c r="L100" s="219">
        <f t="shared" si="12"/>
        <v>10.32</v>
      </c>
    </row>
    <row r="101" spans="1:12" ht="13.5">
      <c r="A101" s="22"/>
      <c r="B101" s="203" t="s">
        <v>515</v>
      </c>
      <c r="C101" s="402" t="s">
        <v>374</v>
      </c>
      <c r="D101" s="217">
        <v>15</v>
      </c>
      <c r="E101" s="217">
        <v>12000</v>
      </c>
      <c r="F101" s="218">
        <f t="shared" si="14"/>
        <v>180</v>
      </c>
      <c r="G101" s="219">
        <f t="shared" si="13"/>
        <v>37.152</v>
      </c>
      <c r="H101" s="402" t="s">
        <v>374</v>
      </c>
      <c r="I101" s="217">
        <v>15</v>
      </c>
      <c r="J101" s="217">
        <v>12000</v>
      </c>
      <c r="K101" s="218">
        <f t="shared" si="15"/>
        <v>180</v>
      </c>
      <c r="L101" s="219">
        <f t="shared" si="12"/>
        <v>37.152</v>
      </c>
    </row>
    <row r="102" spans="1:12" ht="13.5">
      <c r="A102" s="22"/>
      <c r="B102" s="203" t="s">
        <v>405</v>
      </c>
      <c r="C102" s="402" t="s">
        <v>374</v>
      </c>
      <c r="D102" s="217">
        <v>30</v>
      </c>
      <c r="E102" s="217">
        <v>300</v>
      </c>
      <c r="F102" s="218">
        <f t="shared" si="14"/>
        <v>9</v>
      </c>
      <c r="G102" s="219">
        <f t="shared" si="13"/>
        <v>1.8576</v>
      </c>
      <c r="H102" s="402" t="s">
        <v>374</v>
      </c>
      <c r="I102" s="217">
        <v>30</v>
      </c>
      <c r="J102" s="217">
        <v>300</v>
      </c>
      <c r="K102" s="218">
        <f t="shared" si="15"/>
        <v>9</v>
      </c>
      <c r="L102" s="219">
        <f t="shared" si="12"/>
        <v>1.8576</v>
      </c>
    </row>
    <row r="103" spans="1:12" ht="13.5">
      <c r="A103" s="22"/>
      <c r="B103" s="203" t="s">
        <v>405</v>
      </c>
      <c r="C103" s="402" t="s">
        <v>374</v>
      </c>
      <c r="D103" s="217">
        <v>5</v>
      </c>
      <c r="E103" s="217">
        <v>1200</v>
      </c>
      <c r="F103" s="218">
        <f t="shared" si="14"/>
        <v>6</v>
      </c>
      <c r="G103" s="219">
        <f t="shared" si="13"/>
        <v>1.2384</v>
      </c>
      <c r="H103" s="402" t="s">
        <v>374</v>
      </c>
      <c r="I103" s="217">
        <v>5</v>
      </c>
      <c r="J103" s="217">
        <v>1200</v>
      </c>
      <c r="K103" s="218">
        <f t="shared" si="15"/>
        <v>6</v>
      </c>
      <c r="L103" s="219">
        <f t="shared" si="12"/>
        <v>1.2384</v>
      </c>
    </row>
    <row r="104" spans="1:12" ht="13.5">
      <c r="A104" s="22"/>
      <c r="B104" s="203" t="s">
        <v>513</v>
      </c>
      <c r="C104" s="402" t="s">
        <v>374</v>
      </c>
      <c r="D104" s="217">
        <v>32</v>
      </c>
      <c r="E104" s="217">
        <v>250</v>
      </c>
      <c r="F104" s="218">
        <f t="shared" si="14"/>
        <v>8</v>
      </c>
      <c r="G104" s="219">
        <f t="shared" si="13"/>
        <v>1.6512</v>
      </c>
      <c r="H104" s="402" t="s">
        <v>374</v>
      </c>
      <c r="I104" s="217">
        <v>32</v>
      </c>
      <c r="J104" s="217">
        <v>250</v>
      </c>
      <c r="K104" s="218">
        <f t="shared" si="15"/>
        <v>8</v>
      </c>
      <c r="L104" s="219">
        <f t="shared" si="12"/>
        <v>1.6512</v>
      </c>
    </row>
    <row r="105" spans="1:12" ht="13.5">
      <c r="A105" s="22"/>
      <c r="B105" s="203" t="s">
        <v>406</v>
      </c>
      <c r="C105" s="402" t="s">
        <v>458</v>
      </c>
      <c r="D105" s="217">
        <v>5</v>
      </c>
      <c r="E105" s="217">
        <v>4000</v>
      </c>
      <c r="F105" s="218">
        <f t="shared" si="14"/>
        <v>20</v>
      </c>
      <c r="G105" s="219">
        <f t="shared" si="13"/>
        <v>4.128</v>
      </c>
      <c r="H105" s="402" t="s">
        <v>458</v>
      </c>
      <c r="I105" s="217">
        <v>5</v>
      </c>
      <c r="J105" s="217">
        <v>4000</v>
      </c>
      <c r="K105" s="218">
        <f t="shared" si="15"/>
        <v>20</v>
      </c>
      <c r="L105" s="219">
        <f t="shared" si="12"/>
        <v>4.128</v>
      </c>
    </row>
    <row r="106" spans="1:12" ht="27">
      <c r="A106" s="22"/>
      <c r="B106" s="203" t="s">
        <v>407</v>
      </c>
      <c r="C106" s="402" t="s">
        <v>374</v>
      </c>
      <c r="D106" s="217">
        <v>20</v>
      </c>
      <c r="E106" s="217">
        <v>2000</v>
      </c>
      <c r="F106" s="218">
        <f t="shared" si="14"/>
        <v>40</v>
      </c>
      <c r="G106" s="219">
        <f t="shared" si="13"/>
        <v>8.256</v>
      </c>
      <c r="H106" s="402" t="s">
        <v>374</v>
      </c>
      <c r="I106" s="217">
        <v>20</v>
      </c>
      <c r="J106" s="217">
        <v>2000</v>
      </c>
      <c r="K106" s="218">
        <f t="shared" si="15"/>
        <v>40</v>
      </c>
      <c r="L106" s="219">
        <f t="shared" si="12"/>
        <v>8.256</v>
      </c>
    </row>
    <row r="107" spans="1:12" ht="13.5">
      <c r="A107" s="22"/>
      <c r="B107" s="203" t="s">
        <v>521</v>
      </c>
      <c r="C107" s="402" t="s">
        <v>374</v>
      </c>
      <c r="D107" s="217">
        <v>50</v>
      </c>
      <c r="E107" s="217">
        <v>1400</v>
      </c>
      <c r="F107" s="218">
        <f t="shared" si="14"/>
        <v>70</v>
      </c>
      <c r="G107" s="219">
        <f t="shared" si="13"/>
        <v>14.448</v>
      </c>
      <c r="H107" s="402" t="s">
        <v>374</v>
      </c>
      <c r="I107" s="217">
        <v>50</v>
      </c>
      <c r="J107" s="217">
        <v>1400</v>
      </c>
      <c r="K107" s="218">
        <f t="shared" si="15"/>
        <v>70</v>
      </c>
      <c r="L107" s="219">
        <f t="shared" si="12"/>
        <v>14.448</v>
      </c>
    </row>
    <row r="108" spans="1:12" ht="13.5">
      <c r="A108" s="22"/>
      <c r="B108" s="203" t="s">
        <v>408</v>
      </c>
      <c r="C108" s="402" t="s">
        <v>374</v>
      </c>
      <c r="D108" s="217">
        <v>40</v>
      </c>
      <c r="E108" s="217">
        <v>600</v>
      </c>
      <c r="F108" s="218">
        <f t="shared" si="14"/>
        <v>24</v>
      </c>
      <c r="G108" s="219">
        <f t="shared" si="13"/>
        <v>4.9536</v>
      </c>
      <c r="H108" s="402" t="s">
        <v>374</v>
      </c>
      <c r="I108" s="217">
        <v>40</v>
      </c>
      <c r="J108" s="217">
        <v>600</v>
      </c>
      <c r="K108" s="218">
        <f t="shared" si="15"/>
        <v>24</v>
      </c>
      <c r="L108" s="219">
        <f t="shared" si="12"/>
        <v>4.9536</v>
      </c>
    </row>
    <row r="109" spans="1:12" ht="13.5">
      <c r="A109" s="22"/>
      <c r="B109" s="203" t="s">
        <v>409</v>
      </c>
      <c r="C109" s="402" t="s">
        <v>374</v>
      </c>
      <c r="D109" s="217">
        <v>13500</v>
      </c>
      <c r="E109" s="217">
        <v>72.9</v>
      </c>
      <c r="F109" s="218">
        <f t="shared" si="14"/>
        <v>984.1500000000001</v>
      </c>
      <c r="G109" s="219">
        <f t="shared" si="13"/>
        <v>203.12856000000002</v>
      </c>
      <c r="H109" s="402" t="s">
        <v>374</v>
      </c>
      <c r="I109" s="217">
        <v>13500</v>
      </c>
      <c r="J109" s="217">
        <v>72.9</v>
      </c>
      <c r="K109" s="218">
        <f t="shared" si="15"/>
        <v>984.1500000000001</v>
      </c>
      <c r="L109" s="219">
        <v>286.2</v>
      </c>
    </row>
    <row r="110" spans="1:14" ht="13.5">
      <c r="A110" s="22"/>
      <c r="B110" s="203" t="s">
        <v>637</v>
      </c>
      <c r="C110" s="402" t="s">
        <v>374</v>
      </c>
      <c r="D110" s="217">
        <v>50</v>
      </c>
      <c r="E110" s="217">
        <v>480</v>
      </c>
      <c r="F110" s="218">
        <f t="shared" si="14"/>
        <v>24</v>
      </c>
      <c r="G110" s="219">
        <f t="shared" si="13"/>
        <v>4.9536</v>
      </c>
      <c r="H110" s="402" t="s">
        <v>374</v>
      </c>
      <c r="I110" s="217">
        <v>50</v>
      </c>
      <c r="J110" s="217">
        <v>480</v>
      </c>
      <c r="K110" s="218">
        <f t="shared" si="15"/>
        <v>24</v>
      </c>
      <c r="L110" s="219">
        <v>24</v>
      </c>
      <c r="N110" s="16" t="s">
        <v>351</v>
      </c>
    </row>
    <row r="111" spans="1:12" ht="13.5">
      <c r="A111" s="22"/>
      <c r="B111" s="203" t="s">
        <v>410</v>
      </c>
      <c r="C111" s="402" t="s">
        <v>374</v>
      </c>
      <c r="D111" s="217">
        <v>1000</v>
      </c>
      <c r="E111" s="217">
        <v>80</v>
      </c>
      <c r="F111" s="218">
        <f t="shared" si="14"/>
        <v>80</v>
      </c>
      <c r="G111" s="219">
        <f t="shared" si="13"/>
        <v>16.512</v>
      </c>
      <c r="H111" s="402" t="s">
        <v>374</v>
      </c>
      <c r="I111" s="217">
        <v>1000</v>
      </c>
      <c r="J111" s="217">
        <v>80</v>
      </c>
      <c r="K111" s="218">
        <f t="shared" si="15"/>
        <v>80</v>
      </c>
      <c r="L111" s="219">
        <f t="shared" si="12"/>
        <v>16.512</v>
      </c>
    </row>
    <row r="112" spans="1:12" ht="13.5">
      <c r="A112" s="22"/>
      <c r="B112" s="203" t="s">
        <v>411</v>
      </c>
      <c r="C112" s="402" t="s">
        <v>402</v>
      </c>
      <c r="D112" s="217">
        <v>100</v>
      </c>
      <c r="E112" s="217">
        <v>520</v>
      </c>
      <c r="F112" s="218">
        <f t="shared" si="14"/>
        <v>52</v>
      </c>
      <c r="G112" s="219">
        <f t="shared" si="13"/>
        <v>10.7328</v>
      </c>
      <c r="H112" s="402" t="s">
        <v>402</v>
      </c>
      <c r="I112" s="217">
        <v>100</v>
      </c>
      <c r="J112" s="217">
        <v>520</v>
      </c>
      <c r="K112" s="218">
        <f t="shared" si="15"/>
        <v>52</v>
      </c>
      <c r="L112" s="219">
        <f t="shared" si="12"/>
        <v>10.7328</v>
      </c>
    </row>
    <row r="113" spans="1:12" ht="13.5">
      <c r="A113" s="22"/>
      <c r="B113" s="203" t="s">
        <v>412</v>
      </c>
      <c r="C113" s="402" t="s">
        <v>402</v>
      </c>
      <c r="D113" s="217">
        <v>20</v>
      </c>
      <c r="E113" s="217">
        <v>1250</v>
      </c>
      <c r="F113" s="218">
        <f t="shared" si="14"/>
        <v>25</v>
      </c>
      <c r="G113" s="219">
        <f t="shared" si="13"/>
        <v>5.16</v>
      </c>
      <c r="H113" s="402" t="s">
        <v>402</v>
      </c>
      <c r="I113" s="217">
        <v>20</v>
      </c>
      <c r="J113" s="217">
        <v>1250</v>
      </c>
      <c r="K113" s="218">
        <f t="shared" si="15"/>
        <v>25</v>
      </c>
      <c r="L113" s="219">
        <f t="shared" si="12"/>
        <v>5.16</v>
      </c>
    </row>
    <row r="114" spans="1:12" ht="13.5">
      <c r="A114" s="22"/>
      <c r="B114" s="203" t="s">
        <v>516</v>
      </c>
      <c r="C114" s="443" t="s">
        <v>403</v>
      </c>
      <c r="D114" s="220">
        <v>400</v>
      </c>
      <c r="E114" s="220">
        <v>250</v>
      </c>
      <c r="F114" s="218">
        <f t="shared" si="14"/>
        <v>100</v>
      </c>
      <c r="G114" s="219">
        <f t="shared" si="13"/>
        <v>20.64</v>
      </c>
      <c r="H114" s="443" t="s">
        <v>403</v>
      </c>
      <c r="I114" s="220">
        <v>400</v>
      </c>
      <c r="J114" s="220">
        <v>250</v>
      </c>
      <c r="K114" s="218">
        <f t="shared" si="15"/>
        <v>100</v>
      </c>
      <c r="L114" s="219">
        <f t="shared" si="12"/>
        <v>20.64</v>
      </c>
    </row>
    <row r="115" spans="1:12" ht="13.5">
      <c r="A115" s="22"/>
      <c r="B115" s="203" t="s">
        <v>517</v>
      </c>
      <c r="C115" s="443" t="s">
        <v>159</v>
      </c>
      <c r="D115" s="220">
        <v>1</v>
      </c>
      <c r="E115" s="220">
        <v>125000</v>
      </c>
      <c r="F115" s="218">
        <f t="shared" si="14"/>
        <v>125</v>
      </c>
      <c r="G115" s="219">
        <f t="shared" si="13"/>
        <v>25.8</v>
      </c>
      <c r="H115" s="443" t="s">
        <v>159</v>
      </c>
      <c r="I115" s="220">
        <v>1</v>
      </c>
      <c r="J115" s="220">
        <v>125000</v>
      </c>
      <c r="K115" s="218">
        <f t="shared" si="15"/>
        <v>125</v>
      </c>
      <c r="L115" s="219">
        <f t="shared" si="12"/>
        <v>25.8</v>
      </c>
    </row>
    <row r="116" spans="1:12" ht="27">
      <c r="A116" s="22"/>
      <c r="B116" s="203" t="s">
        <v>518</v>
      </c>
      <c r="C116" s="443" t="s">
        <v>374</v>
      </c>
      <c r="D116" s="220">
        <v>6</v>
      </c>
      <c r="E116" s="220">
        <v>4000</v>
      </c>
      <c r="F116" s="218">
        <f t="shared" si="14"/>
        <v>24</v>
      </c>
      <c r="G116" s="219">
        <f t="shared" si="13"/>
        <v>4.9536</v>
      </c>
      <c r="H116" s="443" t="s">
        <v>374</v>
      </c>
      <c r="I116" s="220">
        <v>6</v>
      </c>
      <c r="J116" s="220">
        <v>4000</v>
      </c>
      <c r="K116" s="218">
        <f t="shared" si="15"/>
        <v>24</v>
      </c>
      <c r="L116" s="219">
        <f t="shared" si="12"/>
        <v>4.9536</v>
      </c>
    </row>
    <row r="117" spans="1:12" ht="13.5">
      <c r="A117" s="22"/>
      <c r="B117" s="203" t="s">
        <v>519</v>
      </c>
      <c r="C117" s="443" t="s">
        <v>520</v>
      </c>
      <c r="D117" s="220">
        <v>30</v>
      </c>
      <c r="E117" s="220">
        <v>1500</v>
      </c>
      <c r="F117" s="218">
        <f t="shared" si="14"/>
        <v>45</v>
      </c>
      <c r="G117" s="219">
        <f t="shared" si="13"/>
        <v>9.288</v>
      </c>
      <c r="H117" s="443" t="s">
        <v>520</v>
      </c>
      <c r="I117" s="220">
        <v>30</v>
      </c>
      <c r="J117" s="220">
        <v>1500</v>
      </c>
      <c r="K117" s="218">
        <f t="shared" si="15"/>
        <v>45</v>
      </c>
      <c r="L117" s="219">
        <f t="shared" si="12"/>
        <v>9.288</v>
      </c>
    </row>
    <row r="118" spans="1:12" ht="13.5">
      <c r="A118" s="22"/>
      <c r="B118" s="203" t="s">
        <v>522</v>
      </c>
      <c r="C118" s="443" t="s">
        <v>374</v>
      </c>
      <c r="D118" s="220">
        <v>40</v>
      </c>
      <c r="E118" s="220">
        <v>90</v>
      </c>
      <c r="F118" s="218">
        <f t="shared" si="14"/>
        <v>3.6</v>
      </c>
      <c r="G118" s="219">
        <f t="shared" si="13"/>
        <v>0.74304</v>
      </c>
      <c r="H118" s="443" t="s">
        <v>374</v>
      </c>
      <c r="I118" s="220">
        <v>40</v>
      </c>
      <c r="J118" s="220">
        <v>90</v>
      </c>
      <c r="K118" s="218">
        <f t="shared" si="15"/>
        <v>3.6</v>
      </c>
      <c r="L118" s="219">
        <f t="shared" si="12"/>
        <v>0.74304</v>
      </c>
    </row>
    <row r="119" spans="1:12" ht="28.5">
      <c r="A119" s="442"/>
      <c r="B119" s="444" t="s">
        <v>566</v>
      </c>
      <c r="C119" s="223"/>
      <c r="D119" s="223"/>
      <c r="E119" s="223"/>
      <c r="F119" s="224">
        <f>SUM(F120:F181)</f>
        <v>5400.005</v>
      </c>
      <c r="G119" s="225">
        <f>SUM(G120:G181)</f>
        <v>1500</v>
      </c>
      <c r="H119" s="223"/>
      <c r="I119" s="223"/>
      <c r="J119" s="223"/>
      <c r="K119" s="224">
        <f>SUM(K120:K181)</f>
        <v>7499.950000000001</v>
      </c>
      <c r="L119" s="224">
        <f>SUM(L120:L181)</f>
        <v>2000</v>
      </c>
    </row>
    <row r="120" spans="1:12" ht="13.5">
      <c r="A120" s="22"/>
      <c r="B120" s="203" t="s">
        <v>413</v>
      </c>
      <c r="C120" s="402" t="s">
        <v>374</v>
      </c>
      <c r="D120" s="217">
        <v>150</v>
      </c>
      <c r="E120" s="217">
        <v>250</v>
      </c>
      <c r="F120" s="218">
        <f>D120*E120/1000</f>
        <v>37.5</v>
      </c>
      <c r="G120" s="219">
        <v>0</v>
      </c>
      <c r="H120" s="402" t="s">
        <v>374</v>
      </c>
      <c r="I120" s="217">
        <v>300</v>
      </c>
      <c r="J120" s="217">
        <v>110</v>
      </c>
      <c r="K120" s="218">
        <f>I120*J120/1000</f>
        <v>33</v>
      </c>
      <c r="L120" s="219">
        <v>0</v>
      </c>
    </row>
    <row r="121" spans="1:12" ht="13.5">
      <c r="A121" s="22"/>
      <c r="B121" s="203" t="s">
        <v>414</v>
      </c>
      <c r="C121" s="402" t="s">
        <v>374</v>
      </c>
      <c r="D121" s="217">
        <v>500</v>
      </c>
      <c r="E121" s="217">
        <v>350</v>
      </c>
      <c r="F121" s="218">
        <f aca="true" t="shared" si="16" ref="F121:F181">D121*E121/1000</f>
        <v>175</v>
      </c>
      <c r="G121" s="219">
        <v>0</v>
      </c>
      <c r="H121" s="402" t="s">
        <v>374</v>
      </c>
      <c r="I121" s="217">
        <v>700</v>
      </c>
      <c r="J121" s="217">
        <v>350</v>
      </c>
      <c r="K121" s="218">
        <f aca="true" t="shared" si="17" ref="K121:K181">I121*J121/1000</f>
        <v>245</v>
      </c>
      <c r="L121" s="219">
        <v>45</v>
      </c>
    </row>
    <row r="122" spans="1:12" ht="13.5">
      <c r="A122" s="22"/>
      <c r="B122" s="203" t="s">
        <v>415</v>
      </c>
      <c r="C122" s="402" t="s">
        <v>374</v>
      </c>
      <c r="D122" s="217">
        <v>350</v>
      </c>
      <c r="E122" s="217">
        <v>120</v>
      </c>
      <c r="F122" s="218">
        <f t="shared" si="16"/>
        <v>42</v>
      </c>
      <c r="G122" s="219">
        <v>0</v>
      </c>
      <c r="H122" s="402" t="s">
        <v>374</v>
      </c>
      <c r="I122" s="217">
        <v>800</v>
      </c>
      <c r="J122" s="217">
        <v>80</v>
      </c>
      <c r="K122" s="218">
        <f t="shared" si="17"/>
        <v>64</v>
      </c>
      <c r="L122" s="219">
        <v>0</v>
      </c>
    </row>
    <row r="123" spans="1:12" ht="13.5">
      <c r="A123" s="22"/>
      <c r="B123" s="203" t="s">
        <v>416</v>
      </c>
      <c r="C123" s="402" t="s">
        <v>374</v>
      </c>
      <c r="D123" s="217">
        <v>50</v>
      </c>
      <c r="E123" s="217">
        <v>150</v>
      </c>
      <c r="F123" s="218">
        <f t="shared" si="16"/>
        <v>7.5</v>
      </c>
      <c r="G123" s="219">
        <v>0</v>
      </c>
      <c r="H123" s="402" t="s">
        <v>374</v>
      </c>
      <c r="I123" s="217">
        <v>47</v>
      </c>
      <c r="J123" s="217">
        <v>150</v>
      </c>
      <c r="K123" s="218">
        <f t="shared" si="17"/>
        <v>7.05</v>
      </c>
      <c r="L123" s="219">
        <v>0</v>
      </c>
    </row>
    <row r="124" spans="1:12" ht="13.5">
      <c r="A124" s="22"/>
      <c r="B124" s="203" t="s">
        <v>417</v>
      </c>
      <c r="C124" s="402" t="s">
        <v>374</v>
      </c>
      <c r="D124" s="217">
        <v>30</v>
      </c>
      <c r="E124" s="217">
        <v>270</v>
      </c>
      <c r="F124" s="218">
        <f t="shared" si="16"/>
        <v>8.1</v>
      </c>
      <c r="G124" s="219">
        <v>0</v>
      </c>
      <c r="H124" s="402" t="s">
        <v>374</v>
      </c>
      <c r="I124" s="217">
        <v>30</v>
      </c>
      <c r="J124" s="217">
        <v>270</v>
      </c>
      <c r="K124" s="218">
        <f t="shared" si="17"/>
        <v>8.1</v>
      </c>
      <c r="L124" s="219">
        <v>0</v>
      </c>
    </row>
    <row r="125" spans="1:12" ht="13.5">
      <c r="A125" s="22"/>
      <c r="B125" s="203" t="s">
        <v>539</v>
      </c>
      <c r="C125" s="402" t="s">
        <v>374</v>
      </c>
      <c r="D125" s="217">
        <v>100</v>
      </c>
      <c r="E125" s="217">
        <v>350</v>
      </c>
      <c r="F125" s="218">
        <f t="shared" si="16"/>
        <v>35</v>
      </c>
      <c r="G125" s="219">
        <v>0</v>
      </c>
      <c r="H125" s="402" t="s">
        <v>374</v>
      </c>
      <c r="I125" s="217">
        <v>100</v>
      </c>
      <c r="J125" s="217">
        <v>350</v>
      </c>
      <c r="K125" s="218">
        <f t="shared" si="17"/>
        <v>35</v>
      </c>
      <c r="L125" s="219">
        <v>0</v>
      </c>
    </row>
    <row r="126" spans="1:12" ht="13.5">
      <c r="A126" s="22"/>
      <c r="B126" s="203" t="s">
        <v>418</v>
      </c>
      <c r="C126" s="402" t="s">
        <v>374</v>
      </c>
      <c r="D126" s="217">
        <v>1400</v>
      </c>
      <c r="E126" s="217">
        <v>100</v>
      </c>
      <c r="F126" s="218">
        <f t="shared" si="16"/>
        <v>140</v>
      </c>
      <c r="G126" s="219">
        <v>0</v>
      </c>
      <c r="H126" s="402" t="s">
        <v>374</v>
      </c>
      <c r="I126" s="217">
        <v>2000</v>
      </c>
      <c r="J126" s="217">
        <v>70</v>
      </c>
      <c r="K126" s="218">
        <f t="shared" si="17"/>
        <v>140</v>
      </c>
      <c r="L126" s="219">
        <v>0</v>
      </c>
    </row>
    <row r="127" spans="1:12" ht="13.5">
      <c r="A127" s="22"/>
      <c r="B127" s="203" t="s">
        <v>419</v>
      </c>
      <c r="C127" s="402" t="s">
        <v>374</v>
      </c>
      <c r="D127" s="217">
        <v>360</v>
      </c>
      <c r="E127" s="217">
        <v>100</v>
      </c>
      <c r="F127" s="218">
        <f t="shared" si="16"/>
        <v>36</v>
      </c>
      <c r="G127" s="219">
        <v>0</v>
      </c>
      <c r="H127" s="402" t="s">
        <v>374</v>
      </c>
      <c r="I127" s="217">
        <v>299</v>
      </c>
      <c r="J127" s="217">
        <v>100</v>
      </c>
      <c r="K127" s="218">
        <f t="shared" si="17"/>
        <v>29.9</v>
      </c>
      <c r="L127" s="219">
        <v>0</v>
      </c>
    </row>
    <row r="128" spans="1:12" ht="13.5">
      <c r="A128" s="22"/>
      <c r="B128" s="203" t="s">
        <v>420</v>
      </c>
      <c r="C128" s="402" t="s">
        <v>374</v>
      </c>
      <c r="D128" s="217">
        <v>70</v>
      </c>
      <c r="E128" s="217">
        <v>1000</v>
      </c>
      <c r="F128" s="218">
        <f t="shared" si="16"/>
        <v>70</v>
      </c>
      <c r="G128" s="219">
        <v>0</v>
      </c>
      <c r="H128" s="402" t="s">
        <v>374</v>
      </c>
      <c r="I128" s="217">
        <v>80</v>
      </c>
      <c r="J128" s="217">
        <v>1000</v>
      </c>
      <c r="K128" s="218">
        <f t="shared" si="17"/>
        <v>80</v>
      </c>
      <c r="L128" s="219">
        <v>0</v>
      </c>
    </row>
    <row r="129" spans="1:12" ht="13.5">
      <c r="A129" s="22"/>
      <c r="B129" s="203" t="s">
        <v>421</v>
      </c>
      <c r="C129" s="402" t="s">
        <v>374</v>
      </c>
      <c r="D129" s="217">
        <v>19</v>
      </c>
      <c r="E129" s="217">
        <v>150</v>
      </c>
      <c r="F129" s="218">
        <f t="shared" si="16"/>
        <v>2.85</v>
      </c>
      <c r="G129" s="219">
        <v>0</v>
      </c>
      <c r="H129" s="402" t="s">
        <v>374</v>
      </c>
      <c r="I129" s="217">
        <v>20</v>
      </c>
      <c r="J129" s="217">
        <v>150</v>
      </c>
      <c r="K129" s="218">
        <f t="shared" si="17"/>
        <v>3</v>
      </c>
      <c r="L129" s="219">
        <v>0</v>
      </c>
    </row>
    <row r="130" spans="1:12" ht="13.5">
      <c r="A130" s="22"/>
      <c r="B130" s="203" t="s">
        <v>422</v>
      </c>
      <c r="C130" s="402" t="s">
        <v>374</v>
      </c>
      <c r="D130" s="217">
        <v>15</v>
      </c>
      <c r="E130" s="217">
        <v>700</v>
      </c>
      <c r="F130" s="218">
        <f t="shared" si="16"/>
        <v>10.5</v>
      </c>
      <c r="G130" s="219">
        <v>0</v>
      </c>
      <c r="H130" s="402" t="s">
        <v>374</v>
      </c>
      <c r="I130" s="217">
        <v>20</v>
      </c>
      <c r="J130" s="217">
        <v>600</v>
      </c>
      <c r="K130" s="218">
        <f t="shared" si="17"/>
        <v>12</v>
      </c>
      <c r="L130" s="219">
        <v>0</v>
      </c>
    </row>
    <row r="131" spans="1:12" ht="13.5">
      <c r="A131" s="22"/>
      <c r="B131" s="203" t="s">
        <v>423</v>
      </c>
      <c r="C131" s="402" t="s">
        <v>374</v>
      </c>
      <c r="D131" s="217">
        <v>10</v>
      </c>
      <c r="E131" s="217">
        <v>810</v>
      </c>
      <c r="F131" s="218">
        <f t="shared" si="16"/>
        <v>8.1</v>
      </c>
      <c r="G131" s="219">
        <v>0</v>
      </c>
      <c r="H131" s="402" t="s">
        <v>374</v>
      </c>
      <c r="I131" s="217">
        <v>10</v>
      </c>
      <c r="J131" s="217">
        <v>810</v>
      </c>
      <c r="K131" s="218">
        <f t="shared" si="17"/>
        <v>8.1</v>
      </c>
      <c r="L131" s="219">
        <v>0</v>
      </c>
    </row>
    <row r="132" spans="1:12" ht="13.5">
      <c r="A132" s="22"/>
      <c r="B132" s="203" t="s">
        <v>424</v>
      </c>
      <c r="C132" s="402" t="s">
        <v>374</v>
      </c>
      <c r="D132" s="217">
        <v>50</v>
      </c>
      <c r="E132" s="217">
        <v>250</v>
      </c>
      <c r="F132" s="218">
        <f t="shared" si="16"/>
        <v>12.5</v>
      </c>
      <c r="G132" s="219">
        <v>0</v>
      </c>
      <c r="H132" s="402" t="s">
        <v>374</v>
      </c>
      <c r="I132" s="217">
        <v>50</v>
      </c>
      <c r="J132" s="217">
        <v>250</v>
      </c>
      <c r="K132" s="218">
        <f t="shared" si="17"/>
        <v>12.5</v>
      </c>
      <c r="L132" s="219">
        <v>0</v>
      </c>
    </row>
    <row r="133" spans="1:15" ht="13.5">
      <c r="A133" s="22"/>
      <c r="B133" s="203" t="s">
        <v>638</v>
      </c>
      <c r="C133" s="402" t="s">
        <v>388</v>
      </c>
      <c r="D133" s="217">
        <v>100</v>
      </c>
      <c r="E133" s="217">
        <v>220</v>
      </c>
      <c r="F133" s="218">
        <f t="shared" si="16"/>
        <v>22</v>
      </c>
      <c r="G133" s="219">
        <v>0</v>
      </c>
      <c r="H133" s="402" t="s">
        <v>388</v>
      </c>
      <c r="I133" s="217">
        <v>100</v>
      </c>
      <c r="J133" s="217">
        <v>220</v>
      </c>
      <c r="K133" s="218">
        <f t="shared" si="17"/>
        <v>22</v>
      </c>
      <c r="L133" s="219">
        <v>0</v>
      </c>
      <c r="O133" s="16" t="s">
        <v>351</v>
      </c>
    </row>
    <row r="134" spans="1:12" ht="13.5">
      <c r="A134" s="22"/>
      <c r="B134" s="203" t="s">
        <v>425</v>
      </c>
      <c r="C134" s="402" t="s">
        <v>374</v>
      </c>
      <c r="D134" s="217">
        <v>50</v>
      </c>
      <c r="E134" s="217">
        <v>190</v>
      </c>
      <c r="F134" s="218">
        <f t="shared" si="16"/>
        <v>9.5</v>
      </c>
      <c r="G134" s="219">
        <v>0</v>
      </c>
      <c r="H134" s="402" t="s">
        <v>374</v>
      </c>
      <c r="I134" s="217">
        <v>50</v>
      </c>
      <c r="J134" s="217">
        <v>190</v>
      </c>
      <c r="K134" s="218">
        <f t="shared" si="17"/>
        <v>9.5</v>
      </c>
      <c r="L134" s="219">
        <v>0</v>
      </c>
    </row>
    <row r="135" spans="1:12" ht="13.5">
      <c r="A135" s="22"/>
      <c r="B135" s="203" t="s">
        <v>426</v>
      </c>
      <c r="C135" s="402" t="s">
        <v>374</v>
      </c>
      <c r="D135" s="217">
        <v>10</v>
      </c>
      <c r="E135" s="217">
        <v>750</v>
      </c>
      <c r="F135" s="218">
        <f t="shared" si="16"/>
        <v>7.5</v>
      </c>
      <c r="G135" s="219">
        <v>0</v>
      </c>
      <c r="H135" s="402" t="s">
        <v>374</v>
      </c>
      <c r="I135" s="217">
        <v>10</v>
      </c>
      <c r="J135" s="217">
        <v>750</v>
      </c>
      <c r="K135" s="218">
        <f t="shared" si="17"/>
        <v>7.5</v>
      </c>
      <c r="L135" s="219">
        <v>0</v>
      </c>
    </row>
    <row r="136" spans="1:12" ht="13.5">
      <c r="A136" s="22"/>
      <c r="B136" s="203" t="s">
        <v>427</v>
      </c>
      <c r="C136" s="402" t="s">
        <v>428</v>
      </c>
      <c r="D136" s="217">
        <v>50</v>
      </c>
      <c r="E136" s="217">
        <v>160</v>
      </c>
      <c r="F136" s="218">
        <f t="shared" si="16"/>
        <v>8</v>
      </c>
      <c r="G136" s="219">
        <v>0</v>
      </c>
      <c r="H136" s="402" t="s">
        <v>428</v>
      </c>
      <c r="I136" s="217">
        <v>50</v>
      </c>
      <c r="J136" s="217">
        <v>160</v>
      </c>
      <c r="K136" s="218">
        <f t="shared" si="17"/>
        <v>8</v>
      </c>
      <c r="L136" s="219">
        <v>0</v>
      </c>
    </row>
    <row r="137" spans="1:12" ht="13.5">
      <c r="A137" s="22"/>
      <c r="B137" s="203" t="s">
        <v>429</v>
      </c>
      <c r="C137" s="402" t="s">
        <v>428</v>
      </c>
      <c r="D137" s="217">
        <v>48</v>
      </c>
      <c r="E137" s="217">
        <v>150</v>
      </c>
      <c r="F137" s="218">
        <f t="shared" si="16"/>
        <v>7.2</v>
      </c>
      <c r="G137" s="219">
        <v>0</v>
      </c>
      <c r="H137" s="402" t="s">
        <v>428</v>
      </c>
      <c r="I137" s="217">
        <v>48</v>
      </c>
      <c r="J137" s="217">
        <v>150</v>
      </c>
      <c r="K137" s="218">
        <f t="shared" si="17"/>
        <v>7.2</v>
      </c>
      <c r="L137" s="219">
        <v>0</v>
      </c>
    </row>
    <row r="138" spans="1:12" ht="13.5">
      <c r="A138" s="22"/>
      <c r="B138" s="203" t="s">
        <v>430</v>
      </c>
      <c r="C138" s="402" t="s">
        <v>374</v>
      </c>
      <c r="D138" s="217">
        <v>30</v>
      </c>
      <c r="E138" s="217">
        <v>600</v>
      </c>
      <c r="F138" s="218">
        <f t="shared" si="16"/>
        <v>18</v>
      </c>
      <c r="G138" s="219">
        <v>0</v>
      </c>
      <c r="H138" s="402" t="s">
        <v>374</v>
      </c>
      <c r="I138" s="217">
        <v>30</v>
      </c>
      <c r="J138" s="217">
        <v>600</v>
      </c>
      <c r="K138" s="218">
        <f t="shared" si="17"/>
        <v>18</v>
      </c>
      <c r="L138" s="219">
        <v>0</v>
      </c>
    </row>
    <row r="139" spans="1:12" ht="13.5">
      <c r="A139" s="22"/>
      <c r="B139" s="203" t="s">
        <v>431</v>
      </c>
      <c r="C139" s="443" t="s">
        <v>403</v>
      </c>
      <c r="D139" s="220">
        <v>258</v>
      </c>
      <c r="E139" s="220">
        <v>250</v>
      </c>
      <c r="F139" s="218">
        <f t="shared" si="16"/>
        <v>64.5</v>
      </c>
      <c r="G139" s="219">
        <v>0</v>
      </c>
      <c r="H139" s="443" t="s">
        <v>403</v>
      </c>
      <c r="I139" s="220">
        <v>300</v>
      </c>
      <c r="J139" s="220">
        <v>250</v>
      </c>
      <c r="K139" s="218">
        <f t="shared" si="17"/>
        <v>75</v>
      </c>
      <c r="L139" s="219">
        <v>15</v>
      </c>
    </row>
    <row r="140" spans="1:12" ht="13.5">
      <c r="A140" s="22"/>
      <c r="B140" s="203" t="s">
        <v>432</v>
      </c>
      <c r="C140" s="443" t="s">
        <v>374</v>
      </c>
      <c r="D140" s="220">
        <v>50</v>
      </c>
      <c r="E140" s="220">
        <v>400</v>
      </c>
      <c r="F140" s="218">
        <f t="shared" si="16"/>
        <v>20</v>
      </c>
      <c r="G140" s="219">
        <v>0</v>
      </c>
      <c r="H140" s="443" t="s">
        <v>374</v>
      </c>
      <c r="I140" s="220">
        <v>50</v>
      </c>
      <c r="J140" s="220">
        <v>400</v>
      </c>
      <c r="K140" s="218">
        <f t="shared" si="17"/>
        <v>20</v>
      </c>
      <c r="L140" s="219">
        <v>0</v>
      </c>
    </row>
    <row r="141" spans="1:12" ht="13.5">
      <c r="A141" s="22"/>
      <c r="B141" s="203" t="s">
        <v>433</v>
      </c>
      <c r="C141" s="443" t="s">
        <v>374</v>
      </c>
      <c r="D141" s="220">
        <v>15</v>
      </c>
      <c r="E141" s="220">
        <v>18000</v>
      </c>
      <c r="F141" s="218">
        <f t="shared" si="16"/>
        <v>270</v>
      </c>
      <c r="G141" s="219">
        <v>0</v>
      </c>
      <c r="H141" s="443" t="s">
        <v>374</v>
      </c>
      <c r="I141" s="220">
        <v>20</v>
      </c>
      <c r="J141" s="220">
        <v>18000</v>
      </c>
      <c r="K141" s="218">
        <f t="shared" si="17"/>
        <v>360</v>
      </c>
      <c r="L141" s="219">
        <v>160</v>
      </c>
    </row>
    <row r="142" spans="1:12" ht="13.5">
      <c r="A142" s="22"/>
      <c r="B142" s="203" t="s">
        <v>434</v>
      </c>
      <c r="C142" s="443" t="s">
        <v>374</v>
      </c>
      <c r="D142" s="220">
        <v>5</v>
      </c>
      <c r="E142" s="220">
        <v>12000</v>
      </c>
      <c r="F142" s="218">
        <f t="shared" si="16"/>
        <v>60</v>
      </c>
      <c r="G142" s="219">
        <v>0</v>
      </c>
      <c r="H142" s="443" t="s">
        <v>374</v>
      </c>
      <c r="I142" s="220">
        <v>5</v>
      </c>
      <c r="J142" s="220">
        <v>12000</v>
      </c>
      <c r="K142" s="218">
        <f t="shared" si="17"/>
        <v>60</v>
      </c>
      <c r="L142" s="219">
        <v>0</v>
      </c>
    </row>
    <row r="143" spans="1:12" ht="13.5">
      <c r="A143" s="22"/>
      <c r="B143" s="203" t="s">
        <v>435</v>
      </c>
      <c r="C143" s="443" t="s">
        <v>402</v>
      </c>
      <c r="D143" s="220">
        <v>100</v>
      </c>
      <c r="E143" s="220">
        <v>700</v>
      </c>
      <c r="F143" s="218">
        <f t="shared" si="16"/>
        <v>70</v>
      </c>
      <c r="G143" s="219">
        <v>0</v>
      </c>
      <c r="H143" s="443" t="s">
        <v>402</v>
      </c>
      <c r="I143" s="220">
        <v>100</v>
      </c>
      <c r="J143" s="220">
        <v>700</v>
      </c>
      <c r="K143" s="218">
        <f t="shared" si="17"/>
        <v>70</v>
      </c>
      <c r="L143" s="219">
        <v>0</v>
      </c>
    </row>
    <row r="144" spans="1:12" ht="13.5">
      <c r="A144" s="22"/>
      <c r="B144" s="203" t="s">
        <v>436</v>
      </c>
      <c r="C144" s="443" t="s">
        <v>374</v>
      </c>
      <c r="D144" s="220">
        <v>20</v>
      </c>
      <c r="E144" s="220">
        <v>2000</v>
      </c>
      <c r="F144" s="218">
        <f t="shared" si="16"/>
        <v>40</v>
      </c>
      <c r="G144" s="219">
        <v>0</v>
      </c>
      <c r="H144" s="443" t="s">
        <v>374</v>
      </c>
      <c r="I144" s="220">
        <v>20</v>
      </c>
      <c r="J144" s="220">
        <v>2000</v>
      </c>
      <c r="K144" s="218">
        <f t="shared" si="17"/>
        <v>40</v>
      </c>
      <c r="L144" s="219">
        <v>0</v>
      </c>
    </row>
    <row r="145" spans="1:12" ht="13.5">
      <c r="A145" s="22"/>
      <c r="B145" s="203" t="s">
        <v>437</v>
      </c>
      <c r="C145" s="443" t="s">
        <v>402</v>
      </c>
      <c r="D145" s="220">
        <v>100</v>
      </c>
      <c r="E145" s="220">
        <v>600</v>
      </c>
      <c r="F145" s="218">
        <f t="shared" si="16"/>
        <v>60</v>
      </c>
      <c r="G145" s="219">
        <v>0</v>
      </c>
      <c r="H145" s="443" t="s">
        <v>402</v>
      </c>
      <c r="I145" s="220">
        <v>100</v>
      </c>
      <c r="J145" s="220">
        <v>600</v>
      </c>
      <c r="K145" s="218">
        <f t="shared" si="17"/>
        <v>60</v>
      </c>
      <c r="L145" s="219">
        <v>0</v>
      </c>
    </row>
    <row r="146" spans="1:12" ht="13.5">
      <c r="A146" s="22"/>
      <c r="B146" s="203" t="s">
        <v>438</v>
      </c>
      <c r="C146" s="443" t="s">
        <v>439</v>
      </c>
      <c r="D146" s="220">
        <v>20</v>
      </c>
      <c r="E146" s="220">
        <v>6000</v>
      </c>
      <c r="F146" s="218">
        <f t="shared" si="16"/>
        <v>120</v>
      </c>
      <c r="G146" s="219">
        <v>0</v>
      </c>
      <c r="H146" s="443" t="s">
        <v>439</v>
      </c>
      <c r="I146" s="220">
        <v>20</v>
      </c>
      <c r="J146" s="220">
        <v>6000</v>
      </c>
      <c r="K146" s="218">
        <f t="shared" si="17"/>
        <v>120</v>
      </c>
      <c r="L146" s="219">
        <v>20</v>
      </c>
    </row>
    <row r="147" spans="1:12" ht="13.5">
      <c r="A147" s="22"/>
      <c r="B147" s="203" t="s">
        <v>440</v>
      </c>
      <c r="C147" s="443" t="s">
        <v>439</v>
      </c>
      <c r="D147" s="220">
        <v>20</v>
      </c>
      <c r="E147" s="220">
        <v>7000</v>
      </c>
      <c r="F147" s="218">
        <f t="shared" si="16"/>
        <v>140</v>
      </c>
      <c r="G147" s="219">
        <v>0</v>
      </c>
      <c r="H147" s="443" t="s">
        <v>439</v>
      </c>
      <c r="I147" s="220">
        <v>20</v>
      </c>
      <c r="J147" s="220">
        <v>7000</v>
      </c>
      <c r="K147" s="218">
        <f t="shared" si="17"/>
        <v>140</v>
      </c>
      <c r="L147" s="219">
        <v>40</v>
      </c>
    </row>
    <row r="148" spans="1:12" ht="13.5">
      <c r="A148" s="22"/>
      <c r="B148" s="203" t="s">
        <v>441</v>
      </c>
      <c r="C148" s="443" t="s">
        <v>439</v>
      </c>
      <c r="D148" s="220">
        <v>20</v>
      </c>
      <c r="E148" s="220">
        <v>2000</v>
      </c>
      <c r="F148" s="218">
        <f t="shared" si="16"/>
        <v>40</v>
      </c>
      <c r="G148" s="219">
        <v>0</v>
      </c>
      <c r="H148" s="443" t="s">
        <v>439</v>
      </c>
      <c r="I148" s="220">
        <v>20</v>
      </c>
      <c r="J148" s="220">
        <v>2000</v>
      </c>
      <c r="K148" s="218">
        <f t="shared" si="17"/>
        <v>40</v>
      </c>
      <c r="L148" s="219">
        <v>0</v>
      </c>
    </row>
    <row r="149" spans="1:12" ht="13.5">
      <c r="A149" s="22"/>
      <c r="B149" s="203" t="s">
        <v>442</v>
      </c>
      <c r="C149" s="443" t="s">
        <v>439</v>
      </c>
      <c r="D149" s="220">
        <v>20</v>
      </c>
      <c r="E149" s="220">
        <v>3000</v>
      </c>
      <c r="F149" s="218">
        <f t="shared" si="16"/>
        <v>60</v>
      </c>
      <c r="G149" s="219">
        <v>0</v>
      </c>
      <c r="H149" s="443" t="s">
        <v>439</v>
      </c>
      <c r="I149" s="220">
        <v>20</v>
      </c>
      <c r="J149" s="220">
        <v>3000</v>
      </c>
      <c r="K149" s="218">
        <f t="shared" si="17"/>
        <v>60</v>
      </c>
      <c r="L149" s="219">
        <v>0</v>
      </c>
    </row>
    <row r="150" spans="1:12" ht="13.5">
      <c r="A150" s="22"/>
      <c r="B150" s="203" t="s">
        <v>443</v>
      </c>
      <c r="C150" s="443" t="s">
        <v>439</v>
      </c>
      <c r="D150" s="220">
        <v>80</v>
      </c>
      <c r="E150" s="220">
        <v>250</v>
      </c>
      <c r="F150" s="218">
        <f t="shared" si="16"/>
        <v>20</v>
      </c>
      <c r="G150" s="219">
        <v>0</v>
      </c>
      <c r="H150" s="443" t="s">
        <v>439</v>
      </c>
      <c r="I150" s="220">
        <v>80</v>
      </c>
      <c r="J150" s="220">
        <v>250</v>
      </c>
      <c r="K150" s="218">
        <f t="shared" si="17"/>
        <v>20</v>
      </c>
      <c r="L150" s="219">
        <v>0</v>
      </c>
    </row>
    <row r="151" spans="1:12" ht="13.5">
      <c r="A151" s="22"/>
      <c r="B151" s="203" t="s">
        <v>444</v>
      </c>
      <c r="C151" s="443" t="s">
        <v>445</v>
      </c>
      <c r="D151" s="220">
        <v>4</v>
      </c>
      <c r="E151" s="220">
        <v>22000</v>
      </c>
      <c r="F151" s="218">
        <f t="shared" si="16"/>
        <v>88</v>
      </c>
      <c r="G151" s="219">
        <v>0</v>
      </c>
      <c r="H151" s="443" t="s">
        <v>445</v>
      </c>
      <c r="I151" s="220">
        <v>4</v>
      </c>
      <c r="J151" s="220">
        <v>22000</v>
      </c>
      <c r="K151" s="218">
        <f t="shared" si="17"/>
        <v>88</v>
      </c>
      <c r="L151" s="219">
        <v>0</v>
      </c>
    </row>
    <row r="152" spans="1:12" ht="13.5">
      <c r="A152" s="22"/>
      <c r="B152" s="203" t="s">
        <v>446</v>
      </c>
      <c r="C152" s="443" t="s">
        <v>403</v>
      </c>
      <c r="D152" s="220">
        <v>100</v>
      </c>
      <c r="E152" s="220">
        <v>700</v>
      </c>
      <c r="F152" s="218">
        <f t="shared" si="16"/>
        <v>70</v>
      </c>
      <c r="G152" s="219">
        <v>0</v>
      </c>
      <c r="H152" s="443" t="s">
        <v>403</v>
      </c>
      <c r="I152" s="220">
        <v>100</v>
      </c>
      <c r="J152" s="220">
        <v>700</v>
      </c>
      <c r="K152" s="218">
        <f t="shared" si="17"/>
        <v>70</v>
      </c>
      <c r="L152" s="219">
        <v>0</v>
      </c>
    </row>
    <row r="153" spans="1:12" ht="13.5">
      <c r="A153" s="22"/>
      <c r="B153" s="203" t="s">
        <v>447</v>
      </c>
      <c r="C153" s="443" t="s">
        <v>403</v>
      </c>
      <c r="D153" s="220">
        <v>100</v>
      </c>
      <c r="E153" s="220">
        <v>900</v>
      </c>
      <c r="F153" s="218">
        <f t="shared" si="16"/>
        <v>90</v>
      </c>
      <c r="G153" s="219">
        <v>0</v>
      </c>
      <c r="H153" s="443" t="s">
        <v>403</v>
      </c>
      <c r="I153" s="220">
        <v>100</v>
      </c>
      <c r="J153" s="220">
        <v>900</v>
      </c>
      <c r="K153" s="218">
        <f t="shared" si="17"/>
        <v>90</v>
      </c>
      <c r="L153" s="219">
        <v>0</v>
      </c>
    </row>
    <row r="154" spans="1:12" ht="13.5">
      <c r="A154" s="22"/>
      <c r="B154" s="203" t="s">
        <v>448</v>
      </c>
      <c r="C154" s="443" t="s">
        <v>374</v>
      </c>
      <c r="D154" s="220">
        <v>40</v>
      </c>
      <c r="E154" s="220">
        <v>2500</v>
      </c>
      <c r="F154" s="218">
        <f t="shared" si="16"/>
        <v>100</v>
      </c>
      <c r="G154" s="219">
        <v>0</v>
      </c>
      <c r="H154" s="443" t="s">
        <v>374</v>
      </c>
      <c r="I154" s="220">
        <v>40</v>
      </c>
      <c r="J154" s="220">
        <v>2500</v>
      </c>
      <c r="K154" s="218">
        <f t="shared" si="17"/>
        <v>100</v>
      </c>
      <c r="L154" s="219">
        <v>0</v>
      </c>
    </row>
    <row r="155" spans="1:12" ht="13.5">
      <c r="A155" s="22"/>
      <c r="B155" s="203" t="s">
        <v>449</v>
      </c>
      <c r="C155" s="443" t="s">
        <v>388</v>
      </c>
      <c r="D155" s="220">
        <v>4</v>
      </c>
      <c r="E155" s="220">
        <v>4000</v>
      </c>
      <c r="F155" s="218">
        <f t="shared" si="16"/>
        <v>16</v>
      </c>
      <c r="G155" s="219">
        <v>0</v>
      </c>
      <c r="H155" s="443" t="s">
        <v>388</v>
      </c>
      <c r="I155" s="220">
        <v>4</v>
      </c>
      <c r="J155" s="220">
        <v>4000</v>
      </c>
      <c r="K155" s="218">
        <f t="shared" si="17"/>
        <v>16</v>
      </c>
      <c r="L155" s="219">
        <v>0</v>
      </c>
    </row>
    <row r="156" spans="1:12" ht="13.5">
      <c r="A156" s="22"/>
      <c r="B156" s="203" t="s">
        <v>450</v>
      </c>
      <c r="C156" s="443" t="s">
        <v>374</v>
      </c>
      <c r="D156" s="220">
        <v>20</v>
      </c>
      <c r="E156" s="220">
        <v>4000</v>
      </c>
      <c r="F156" s="218">
        <f t="shared" si="16"/>
        <v>80</v>
      </c>
      <c r="G156" s="219">
        <v>0</v>
      </c>
      <c r="H156" s="443" t="s">
        <v>374</v>
      </c>
      <c r="I156" s="220">
        <v>20</v>
      </c>
      <c r="J156" s="220">
        <v>4000</v>
      </c>
      <c r="K156" s="218">
        <f t="shared" si="17"/>
        <v>80</v>
      </c>
      <c r="L156" s="219">
        <v>0</v>
      </c>
    </row>
    <row r="157" spans="1:12" ht="13.5">
      <c r="A157" s="22"/>
      <c r="B157" s="203" t="s">
        <v>451</v>
      </c>
      <c r="C157" s="443" t="s">
        <v>374</v>
      </c>
      <c r="D157" s="220">
        <v>20</v>
      </c>
      <c r="E157" s="220">
        <v>2500</v>
      </c>
      <c r="F157" s="218">
        <f t="shared" si="16"/>
        <v>50</v>
      </c>
      <c r="G157" s="219">
        <v>0</v>
      </c>
      <c r="H157" s="443" t="s">
        <v>374</v>
      </c>
      <c r="I157" s="220">
        <v>20</v>
      </c>
      <c r="J157" s="220">
        <v>2500</v>
      </c>
      <c r="K157" s="218">
        <f t="shared" si="17"/>
        <v>50</v>
      </c>
      <c r="L157" s="219">
        <v>0</v>
      </c>
    </row>
    <row r="158" spans="1:12" ht="13.5">
      <c r="A158" s="22"/>
      <c r="B158" s="203" t="s">
        <v>452</v>
      </c>
      <c r="C158" s="443" t="s">
        <v>374</v>
      </c>
      <c r="D158" s="220">
        <v>30</v>
      </c>
      <c r="E158" s="220">
        <v>1200</v>
      </c>
      <c r="F158" s="218">
        <f t="shared" si="16"/>
        <v>36</v>
      </c>
      <c r="G158" s="219">
        <v>0</v>
      </c>
      <c r="H158" s="443" t="s">
        <v>374</v>
      </c>
      <c r="I158" s="220">
        <v>30</v>
      </c>
      <c r="J158" s="220">
        <v>1200</v>
      </c>
      <c r="K158" s="218">
        <f t="shared" si="17"/>
        <v>36</v>
      </c>
      <c r="L158" s="219">
        <v>0</v>
      </c>
    </row>
    <row r="159" spans="1:12" ht="13.5">
      <c r="A159" s="22"/>
      <c r="B159" s="203" t="s">
        <v>453</v>
      </c>
      <c r="C159" s="443" t="s">
        <v>374</v>
      </c>
      <c r="D159" s="220">
        <v>30</v>
      </c>
      <c r="E159" s="220">
        <v>1500</v>
      </c>
      <c r="F159" s="218">
        <f t="shared" si="16"/>
        <v>45</v>
      </c>
      <c r="G159" s="219">
        <v>0</v>
      </c>
      <c r="H159" s="443" t="s">
        <v>374</v>
      </c>
      <c r="I159" s="220">
        <v>30</v>
      </c>
      <c r="J159" s="220">
        <v>1500</v>
      </c>
      <c r="K159" s="218">
        <f t="shared" si="17"/>
        <v>45</v>
      </c>
      <c r="L159" s="219">
        <v>0</v>
      </c>
    </row>
    <row r="160" spans="1:12" ht="13.5">
      <c r="A160" s="22"/>
      <c r="B160" s="203" t="s">
        <v>538</v>
      </c>
      <c r="C160" s="443" t="s">
        <v>159</v>
      </c>
      <c r="D160" s="220">
        <v>500</v>
      </c>
      <c r="E160" s="220">
        <v>8</v>
      </c>
      <c r="F160" s="218">
        <f t="shared" si="16"/>
        <v>4</v>
      </c>
      <c r="G160" s="219">
        <v>0</v>
      </c>
      <c r="H160" s="443" t="s">
        <v>159</v>
      </c>
      <c r="I160" s="220">
        <v>500</v>
      </c>
      <c r="J160" s="220">
        <v>8</v>
      </c>
      <c r="K160" s="218">
        <f t="shared" si="17"/>
        <v>4</v>
      </c>
      <c r="L160" s="219">
        <v>0</v>
      </c>
    </row>
    <row r="161" spans="1:12" ht="13.5">
      <c r="A161" s="22"/>
      <c r="B161" s="203" t="s">
        <v>454</v>
      </c>
      <c r="C161" s="443" t="s">
        <v>159</v>
      </c>
      <c r="D161" s="220">
        <v>10</v>
      </c>
      <c r="E161" s="220">
        <v>7430</v>
      </c>
      <c r="F161" s="218">
        <f t="shared" si="16"/>
        <v>74.3</v>
      </c>
      <c r="G161" s="219">
        <v>0</v>
      </c>
      <c r="H161" s="443" t="s">
        <v>159</v>
      </c>
      <c r="I161" s="220">
        <v>10</v>
      </c>
      <c r="J161" s="220">
        <v>7430</v>
      </c>
      <c r="K161" s="218">
        <f t="shared" si="17"/>
        <v>74.3</v>
      </c>
      <c r="L161" s="219">
        <v>0</v>
      </c>
    </row>
    <row r="162" spans="1:12" ht="13.5">
      <c r="A162" s="22"/>
      <c r="B162" s="203" t="s">
        <v>455</v>
      </c>
      <c r="C162" s="443" t="s">
        <v>374</v>
      </c>
      <c r="D162" s="220">
        <v>10</v>
      </c>
      <c r="E162" s="220">
        <v>2400</v>
      </c>
      <c r="F162" s="218">
        <f t="shared" si="16"/>
        <v>24</v>
      </c>
      <c r="G162" s="219">
        <v>0</v>
      </c>
      <c r="H162" s="443" t="s">
        <v>374</v>
      </c>
      <c r="I162" s="220">
        <v>10</v>
      </c>
      <c r="J162" s="220">
        <v>2400</v>
      </c>
      <c r="K162" s="218">
        <f t="shared" si="17"/>
        <v>24</v>
      </c>
      <c r="L162" s="219">
        <v>0</v>
      </c>
    </row>
    <row r="163" spans="1:12" ht="13.5">
      <c r="A163" s="22"/>
      <c r="B163" s="203" t="s">
        <v>456</v>
      </c>
      <c r="C163" s="443" t="s">
        <v>374</v>
      </c>
      <c r="D163" s="220">
        <v>4</v>
      </c>
      <c r="E163" s="220">
        <v>17000</v>
      </c>
      <c r="F163" s="218">
        <f t="shared" si="16"/>
        <v>68</v>
      </c>
      <c r="G163" s="219">
        <v>0</v>
      </c>
      <c r="H163" s="443" t="s">
        <v>374</v>
      </c>
      <c r="I163" s="220">
        <v>4</v>
      </c>
      <c r="J163" s="220">
        <v>17000</v>
      </c>
      <c r="K163" s="218">
        <f t="shared" si="17"/>
        <v>68</v>
      </c>
      <c r="L163" s="219">
        <v>0</v>
      </c>
    </row>
    <row r="164" spans="1:12" ht="13.5">
      <c r="A164" s="22"/>
      <c r="B164" s="203" t="s">
        <v>523</v>
      </c>
      <c r="C164" s="443" t="s">
        <v>374</v>
      </c>
      <c r="D164" s="220">
        <v>30</v>
      </c>
      <c r="E164" s="220">
        <v>1200</v>
      </c>
      <c r="F164" s="218">
        <f t="shared" si="16"/>
        <v>36</v>
      </c>
      <c r="G164" s="219">
        <v>0</v>
      </c>
      <c r="H164" s="443" t="s">
        <v>374</v>
      </c>
      <c r="I164" s="220">
        <v>30</v>
      </c>
      <c r="J164" s="220">
        <v>1200</v>
      </c>
      <c r="K164" s="218">
        <f t="shared" si="17"/>
        <v>36</v>
      </c>
      <c r="L164" s="219">
        <v>0</v>
      </c>
    </row>
    <row r="165" spans="1:12" ht="13.5">
      <c r="A165" s="22"/>
      <c r="B165" s="203" t="s">
        <v>524</v>
      </c>
      <c r="C165" s="443" t="s">
        <v>374</v>
      </c>
      <c r="D165" s="220">
        <v>39</v>
      </c>
      <c r="E165" s="220">
        <v>345</v>
      </c>
      <c r="F165" s="218">
        <f t="shared" si="16"/>
        <v>13.455</v>
      </c>
      <c r="G165" s="219">
        <v>0</v>
      </c>
      <c r="H165" s="443" t="s">
        <v>374</v>
      </c>
      <c r="I165" s="220">
        <v>40</v>
      </c>
      <c r="J165" s="220">
        <v>345</v>
      </c>
      <c r="K165" s="218">
        <f t="shared" si="17"/>
        <v>13.8</v>
      </c>
      <c r="L165" s="219">
        <v>0</v>
      </c>
    </row>
    <row r="166" spans="1:12" ht="13.5">
      <c r="A166" s="22"/>
      <c r="B166" s="203" t="s">
        <v>457</v>
      </c>
      <c r="C166" s="443" t="s">
        <v>374</v>
      </c>
      <c r="D166" s="220">
        <v>10</v>
      </c>
      <c r="E166" s="220">
        <v>950</v>
      </c>
      <c r="F166" s="218">
        <f t="shared" si="16"/>
        <v>9.5</v>
      </c>
      <c r="G166" s="219">
        <v>0</v>
      </c>
      <c r="H166" s="443" t="s">
        <v>374</v>
      </c>
      <c r="I166" s="220">
        <v>10</v>
      </c>
      <c r="J166" s="220">
        <v>950</v>
      </c>
      <c r="K166" s="218">
        <f t="shared" si="17"/>
        <v>9.5</v>
      </c>
      <c r="L166" s="219">
        <v>0</v>
      </c>
    </row>
    <row r="167" spans="1:12" ht="13.5">
      <c r="A167" s="22"/>
      <c r="B167" s="203" t="s">
        <v>526</v>
      </c>
      <c r="C167" s="443" t="s">
        <v>374</v>
      </c>
      <c r="D167" s="220">
        <v>100</v>
      </c>
      <c r="E167" s="220">
        <v>900</v>
      </c>
      <c r="F167" s="218">
        <f t="shared" si="16"/>
        <v>90</v>
      </c>
      <c r="G167" s="219">
        <v>0</v>
      </c>
      <c r="H167" s="443" t="s">
        <v>374</v>
      </c>
      <c r="I167" s="220">
        <v>100</v>
      </c>
      <c r="J167" s="220">
        <v>900</v>
      </c>
      <c r="K167" s="218">
        <f t="shared" si="17"/>
        <v>90</v>
      </c>
      <c r="L167" s="219">
        <v>0</v>
      </c>
    </row>
    <row r="168" spans="1:12" ht="13.5">
      <c r="A168" s="22"/>
      <c r="B168" s="203" t="s">
        <v>527</v>
      </c>
      <c r="C168" s="443" t="s">
        <v>374</v>
      </c>
      <c r="D168" s="220">
        <v>3</v>
      </c>
      <c r="E168" s="220">
        <v>25000</v>
      </c>
      <c r="F168" s="218">
        <f t="shared" si="16"/>
        <v>75</v>
      </c>
      <c r="G168" s="219">
        <v>0</v>
      </c>
      <c r="H168" s="443" t="s">
        <v>374</v>
      </c>
      <c r="I168" s="220">
        <v>3</v>
      </c>
      <c r="J168" s="220">
        <v>25000</v>
      </c>
      <c r="K168" s="218">
        <f t="shared" si="17"/>
        <v>75</v>
      </c>
      <c r="L168" s="219">
        <v>0</v>
      </c>
    </row>
    <row r="169" spans="1:12" ht="13.5">
      <c r="A169" s="22"/>
      <c r="B169" s="203" t="s">
        <v>525</v>
      </c>
      <c r="C169" s="443" t="s">
        <v>374</v>
      </c>
      <c r="D169" s="220">
        <v>20</v>
      </c>
      <c r="E169" s="220">
        <v>480</v>
      </c>
      <c r="F169" s="218">
        <f t="shared" si="16"/>
        <v>9.6</v>
      </c>
      <c r="G169" s="219">
        <v>0</v>
      </c>
      <c r="H169" s="443" t="s">
        <v>374</v>
      </c>
      <c r="I169" s="220">
        <v>20</v>
      </c>
      <c r="J169" s="220">
        <v>480</v>
      </c>
      <c r="K169" s="218">
        <f t="shared" si="17"/>
        <v>9.6</v>
      </c>
      <c r="L169" s="219">
        <v>0</v>
      </c>
    </row>
    <row r="170" spans="1:12" ht="13.5">
      <c r="A170" s="22"/>
      <c r="B170" s="203" t="s">
        <v>529</v>
      </c>
      <c r="C170" s="443" t="s">
        <v>374</v>
      </c>
      <c r="D170" s="220">
        <v>10</v>
      </c>
      <c r="E170" s="220">
        <v>6500</v>
      </c>
      <c r="F170" s="218">
        <f t="shared" si="16"/>
        <v>65</v>
      </c>
      <c r="G170" s="219">
        <v>0</v>
      </c>
      <c r="H170" s="443" t="s">
        <v>374</v>
      </c>
      <c r="I170" s="220">
        <v>10</v>
      </c>
      <c r="J170" s="220">
        <v>6500</v>
      </c>
      <c r="K170" s="218">
        <f t="shared" si="17"/>
        <v>65</v>
      </c>
      <c r="L170" s="219">
        <v>0</v>
      </c>
    </row>
    <row r="171" spans="1:12" ht="13.5">
      <c r="A171" s="22"/>
      <c r="B171" s="203" t="s">
        <v>530</v>
      </c>
      <c r="C171" s="443" t="s">
        <v>374</v>
      </c>
      <c r="D171" s="220">
        <v>30</v>
      </c>
      <c r="E171" s="220">
        <v>5000</v>
      </c>
      <c r="F171" s="218">
        <f t="shared" si="16"/>
        <v>150</v>
      </c>
      <c r="G171" s="219">
        <v>0</v>
      </c>
      <c r="H171" s="443" t="s">
        <v>374</v>
      </c>
      <c r="I171" s="220">
        <v>30</v>
      </c>
      <c r="J171" s="220">
        <v>5000</v>
      </c>
      <c r="K171" s="218">
        <f t="shared" si="17"/>
        <v>150</v>
      </c>
      <c r="L171" s="219">
        <v>150</v>
      </c>
    </row>
    <row r="172" spans="1:12" ht="13.5">
      <c r="A172" s="22"/>
      <c r="B172" s="203" t="s">
        <v>531</v>
      </c>
      <c r="C172" s="443" t="s">
        <v>374</v>
      </c>
      <c r="D172" s="220">
        <v>33</v>
      </c>
      <c r="E172" s="220">
        <v>8000</v>
      </c>
      <c r="F172" s="218">
        <f t="shared" si="16"/>
        <v>264</v>
      </c>
      <c r="G172" s="219">
        <v>0</v>
      </c>
      <c r="H172" s="443" t="s">
        <v>374</v>
      </c>
      <c r="I172" s="220">
        <v>34</v>
      </c>
      <c r="J172" s="220">
        <v>8000</v>
      </c>
      <c r="K172" s="218">
        <f t="shared" si="17"/>
        <v>272</v>
      </c>
      <c r="L172" s="219">
        <v>0</v>
      </c>
    </row>
    <row r="173" spans="1:12" ht="13.5">
      <c r="A173" s="22"/>
      <c r="B173" s="203" t="s">
        <v>532</v>
      </c>
      <c r="C173" s="443" t="s">
        <v>374</v>
      </c>
      <c r="D173" s="220">
        <v>3</v>
      </c>
      <c r="E173" s="220">
        <v>1300</v>
      </c>
      <c r="F173" s="218">
        <f t="shared" si="16"/>
        <v>3.9</v>
      </c>
      <c r="G173" s="219">
        <v>0</v>
      </c>
      <c r="H173" s="443" t="s">
        <v>374</v>
      </c>
      <c r="I173" s="220">
        <v>3</v>
      </c>
      <c r="J173" s="220">
        <v>1300</v>
      </c>
      <c r="K173" s="218">
        <f t="shared" si="17"/>
        <v>3.9</v>
      </c>
      <c r="L173" s="219">
        <v>0</v>
      </c>
    </row>
    <row r="174" spans="1:12" ht="13.5">
      <c r="A174" s="22"/>
      <c r="B174" s="203" t="s">
        <v>533</v>
      </c>
      <c r="C174" s="443" t="s">
        <v>374</v>
      </c>
      <c r="D174" s="220">
        <v>10</v>
      </c>
      <c r="E174" s="220">
        <v>4000</v>
      </c>
      <c r="F174" s="218">
        <f t="shared" si="16"/>
        <v>40</v>
      </c>
      <c r="G174" s="219">
        <v>0</v>
      </c>
      <c r="H174" s="443" t="s">
        <v>374</v>
      </c>
      <c r="I174" s="220">
        <v>10</v>
      </c>
      <c r="J174" s="220">
        <v>4000</v>
      </c>
      <c r="K174" s="218">
        <f t="shared" si="17"/>
        <v>40</v>
      </c>
      <c r="L174" s="219">
        <v>0</v>
      </c>
    </row>
    <row r="175" spans="1:12" ht="13.5">
      <c r="A175" s="22"/>
      <c r="B175" s="203" t="s">
        <v>534</v>
      </c>
      <c r="C175" s="443" t="s">
        <v>374</v>
      </c>
      <c r="D175" s="220">
        <v>2</v>
      </c>
      <c r="E175" s="220">
        <v>20000</v>
      </c>
      <c r="F175" s="218">
        <f t="shared" si="16"/>
        <v>40</v>
      </c>
      <c r="G175" s="219">
        <v>0</v>
      </c>
      <c r="H175" s="443" t="s">
        <v>374</v>
      </c>
      <c r="I175" s="220">
        <v>2</v>
      </c>
      <c r="J175" s="220">
        <v>20000</v>
      </c>
      <c r="K175" s="218">
        <f t="shared" si="17"/>
        <v>40</v>
      </c>
      <c r="L175" s="219">
        <v>0</v>
      </c>
    </row>
    <row r="176" spans="1:12" ht="13.5">
      <c r="A176" s="22"/>
      <c r="B176" s="203" t="s">
        <v>535</v>
      </c>
      <c r="C176" s="443" t="s">
        <v>403</v>
      </c>
      <c r="D176" s="220">
        <v>300</v>
      </c>
      <c r="E176" s="220">
        <v>55</v>
      </c>
      <c r="F176" s="218">
        <f t="shared" si="16"/>
        <v>16.5</v>
      </c>
      <c r="G176" s="219">
        <v>0</v>
      </c>
      <c r="H176" s="443" t="s">
        <v>403</v>
      </c>
      <c r="I176" s="220">
        <v>300</v>
      </c>
      <c r="J176" s="220">
        <v>55</v>
      </c>
      <c r="K176" s="218">
        <f t="shared" si="17"/>
        <v>16.5</v>
      </c>
      <c r="L176" s="219">
        <v>0</v>
      </c>
    </row>
    <row r="177" spans="1:12" ht="13.5">
      <c r="A177" s="22"/>
      <c r="B177" s="203" t="s">
        <v>536</v>
      </c>
      <c r="C177" s="443" t="s">
        <v>374</v>
      </c>
      <c r="D177" s="220">
        <v>15</v>
      </c>
      <c r="E177" s="220">
        <v>3800</v>
      </c>
      <c r="F177" s="218">
        <f t="shared" si="16"/>
        <v>57</v>
      </c>
      <c r="G177" s="219">
        <v>0</v>
      </c>
      <c r="H177" s="443" t="s">
        <v>374</v>
      </c>
      <c r="I177" s="220">
        <v>20</v>
      </c>
      <c r="J177" s="220">
        <v>3800</v>
      </c>
      <c r="K177" s="218">
        <f t="shared" si="17"/>
        <v>76</v>
      </c>
      <c r="L177" s="219">
        <v>0</v>
      </c>
    </row>
    <row r="178" spans="1:12" ht="13.5">
      <c r="A178" s="22"/>
      <c r="B178" s="203" t="s">
        <v>537</v>
      </c>
      <c r="C178" s="443" t="s">
        <v>374</v>
      </c>
      <c r="D178" s="220">
        <v>20</v>
      </c>
      <c r="E178" s="220">
        <v>3500</v>
      </c>
      <c r="F178" s="218">
        <f t="shared" si="16"/>
        <v>70</v>
      </c>
      <c r="G178" s="219">
        <v>0</v>
      </c>
      <c r="H178" s="443" t="s">
        <v>374</v>
      </c>
      <c r="I178" s="220">
        <v>35</v>
      </c>
      <c r="J178" s="220">
        <v>3500</v>
      </c>
      <c r="K178" s="218">
        <f t="shared" si="17"/>
        <v>122.5</v>
      </c>
      <c r="L178" s="219">
        <v>0</v>
      </c>
    </row>
    <row r="179" spans="1:14" ht="13.5">
      <c r="A179" s="22"/>
      <c r="B179" s="203" t="s">
        <v>540</v>
      </c>
      <c r="C179" s="443" t="s">
        <v>374</v>
      </c>
      <c r="D179" s="220">
        <v>25</v>
      </c>
      <c r="E179" s="220">
        <v>2000</v>
      </c>
      <c r="F179" s="218">
        <f t="shared" si="16"/>
        <v>50</v>
      </c>
      <c r="G179" s="219">
        <v>0</v>
      </c>
      <c r="H179" s="443" t="s">
        <v>374</v>
      </c>
      <c r="I179" s="220">
        <v>25</v>
      </c>
      <c r="J179" s="220">
        <v>2000</v>
      </c>
      <c r="K179" s="218">
        <f t="shared" si="17"/>
        <v>50</v>
      </c>
      <c r="L179" s="219">
        <v>0</v>
      </c>
      <c r="N179" s="16" t="s">
        <v>351</v>
      </c>
    </row>
    <row r="180" spans="1:12" ht="13.5">
      <c r="A180" s="22"/>
      <c r="B180" s="203" t="s">
        <v>541</v>
      </c>
      <c r="C180" s="443" t="s">
        <v>542</v>
      </c>
      <c r="D180" s="220">
        <v>90</v>
      </c>
      <c r="E180" s="220">
        <v>2700</v>
      </c>
      <c r="F180" s="218">
        <f t="shared" si="16"/>
        <v>243</v>
      </c>
      <c r="G180" s="219">
        <v>0</v>
      </c>
      <c r="H180" s="443" t="s">
        <v>542</v>
      </c>
      <c r="I180" s="220">
        <v>100</v>
      </c>
      <c r="J180" s="220">
        <v>2700</v>
      </c>
      <c r="K180" s="218">
        <f t="shared" si="17"/>
        <v>270</v>
      </c>
      <c r="L180" s="219">
        <v>70</v>
      </c>
    </row>
    <row r="181" spans="1:12" ht="27">
      <c r="A181" s="22"/>
      <c r="B181" s="203" t="s">
        <v>639</v>
      </c>
      <c r="C181" s="443" t="s">
        <v>640</v>
      </c>
      <c r="D181" s="220">
        <v>300</v>
      </c>
      <c r="E181" s="220">
        <v>6000</v>
      </c>
      <c r="F181" s="518">
        <f t="shared" si="16"/>
        <v>1800</v>
      </c>
      <c r="G181" s="519">
        <v>1500</v>
      </c>
      <c r="H181" s="443" t="s">
        <v>640</v>
      </c>
      <c r="I181" s="220">
        <v>600</v>
      </c>
      <c r="J181" s="220">
        <v>6000</v>
      </c>
      <c r="K181" s="518">
        <f t="shared" si="17"/>
        <v>3600</v>
      </c>
      <c r="L181" s="519">
        <v>1500</v>
      </c>
    </row>
    <row r="182" spans="1:12" ht="14.25">
      <c r="A182" s="420"/>
      <c r="B182" s="210" t="s">
        <v>107</v>
      </c>
      <c r="C182" s="223"/>
      <c r="D182" s="223"/>
      <c r="E182" s="223"/>
      <c r="F182" s="224">
        <f>SUM(F183:F184)</f>
        <v>1040</v>
      </c>
      <c r="G182" s="224">
        <f>SUM(G183:G184)</f>
        <v>990</v>
      </c>
      <c r="H182" s="224"/>
      <c r="I182" s="224"/>
      <c r="J182" s="224"/>
      <c r="K182" s="224">
        <f>SUM(K183:K185)</f>
        <v>2000</v>
      </c>
      <c r="L182" s="224">
        <f>SUM(L183:L185)</f>
        <v>1500</v>
      </c>
    </row>
    <row r="183" spans="1:12" ht="13.5">
      <c r="A183" s="22"/>
      <c r="B183" s="203" t="s">
        <v>567</v>
      </c>
      <c r="C183" s="402" t="s">
        <v>458</v>
      </c>
      <c r="D183" s="445">
        <v>2000</v>
      </c>
      <c r="E183" s="446">
        <v>410</v>
      </c>
      <c r="F183" s="218">
        <v>820</v>
      </c>
      <c r="G183" s="219">
        <f>F183</f>
        <v>820</v>
      </c>
      <c r="H183" s="402" t="s">
        <v>458</v>
      </c>
      <c r="I183" s="445">
        <v>2500</v>
      </c>
      <c r="J183" s="446">
        <v>520</v>
      </c>
      <c r="K183" s="218">
        <v>1300</v>
      </c>
      <c r="L183" s="219">
        <v>1020</v>
      </c>
    </row>
    <row r="184" spans="1:12" ht="13.5">
      <c r="A184" s="22"/>
      <c r="B184" s="22" t="s">
        <v>568</v>
      </c>
      <c r="C184" s="32" t="s">
        <v>159</v>
      </c>
      <c r="D184" s="248">
        <v>1</v>
      </c>
      <c r="E184" s="248">
        <v>220000</v>
      </c>
      <c r="F184" s="249">
        <v>220</v>
      </c>
      <c r="G184" s="20">
        <v>170</v>
      </c>
      <c r="H184" s="32" t="s">
        <v>159</v>
      </c>
      <c r="I184" s="248">
        <v>1</v>
      </c>
      <c r="J184" s="248">
        <v>577500</v>
      </c>
      <c r="K184" s="249">
        <v>577.5</v>
      </c>
      <c r="L184" s="20">
        <v>357.5</v>
      </c>
    </row>
    <row r="185" spans="1:12" ht="13.5">
      <c r="A185" s="17"/>
      <c r="B185" s="22" t="s">
        <v>635</v>
      </c>
      <c r="C185" s="32" t="s">
        <v>458</v>
      </c>
      <c r="D185" s="248"/>
      <c r="E185" s="248"/>
      <c r="F185" s="249"/>
      <c r="G185" s="20"/>
      <c r="H185" s="32" t="s">
        <v>458</v>
      </c>
      <c r="I185" s="248">
        <v>250</v>
      </c>
      <c r="J185" s="248">
        <v>490</v>
      </c>
      <c r="K185" s="249">
        <v>122.5</v>
      </c>
      <c r="L185" s="20">
        <v>122.5</v>
      </c>
    </row>
    <row r="186" spans="1:12" ht="13.5">
      <c r="A186" s="442"/>
      <c r="B186" s="420" t="s">
        <v>111</v>
      </c>
      <c r="C186" s="420"/>
      <c r="D186" s="420"/>
      <c r="E186" s="420"/>
      <c r="F186" s="421">
        <f>F187</f>
        <v>308</v>
      </c>
      <c r="G186" s="421">
        <f aca="true" t="shared" si="18" ref="G186:L186">G187</f>
        <v>0</v>
      </c>
      <c r="H186" s="421"/>
      <c r="I186" s="421"/>
      <c r="J186" s="421">
        <f t="shared" si="18"/>
        <v>100000</v>
      </c>
      <c r="K186" s="421">
        <f t="shared" si="18"/>
        <v>1000</v>
      </c>
      <c r="L186" s="421">
        <f t="shared" si="18"/>
        <v>0</v>
      </c>
    </row>
    <row r="187" spans="1:12" ht="27">
      <c r="A187" s="22"/>
      <c r="B187" s="11" t="s">
        <v>569</v>
      </c>
      <c r="C187" s="32" t="s">
        <v>159</v>
      </c>
      <c r="D187" s="22">
        <v>1</v>
      </c>
      <c r="E187" s="22">
        <v>308000</v>
      </c>
      <c r="F187" s="20">
        <v>308</v>
      </c>
      <c r="G187" s="20">
        <v>0</v>
      </c>
      <c r="H187" s="32" t="s">
        <v>159</v>
      </c>
      <c r="I187" s="22">
        <v>1</v>
      </c>
      <c r="J187" s="22">
        <v>100000</v>
      </c>
      <c r="K187" s="20">
        <v>1000</v>
      </c>
      <c r="L187" s="20">
        <v>0</v>
      </c>
    </row>
    <row r="191" ht="13.5">
      <c r="I191" s="16" t="s">
        <v>351</v>
      </c>
    </row>
  </sheetData>
  <sheetProtection/>
  <autoFilter ref="A15:M187"/>
  <mergeCells count="14">
    <mergeCell ref="A13:A14"/>
    <mergeCell ref="I2:K2"/>
    <mergeCell ref="B8:F8"/>
    <mergeCell ref="B10:G10"/>
    <mergeCell ref="C3:F3"/>
    <mergeCell ref="C2:H2"/>
    <mergeCell ref="C4:F4"/>
    <mergeCell ref="C5:F5"/>
    <mergeCell ref="C6:F6"/>
    <mergeCell ref="C7:F7"/>
    <mergeCell ref="B11:I11"/>
    <mergeCell ref="B13:B14"/>
    <mergeCell ref="C13:G13"/>
    <mergeCell ref="H13:L13"/>
  </mergeCells>
  <printOptions/>
  <pageMargins left="0.75" right="0.75" top="1" bottom="1" header="0.5" footer="0.5"/>
  <pageSetup horizontalDpi="600" verticalDpi="600" orientation="landscape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 Implementation Unit</dc:creator>
  <cp:keywords/>
  <dc:description/>
  <cp:lastModifiedBy>Zara Margaryan</cp:lastModifiedBy>
  <cp:lastPrinted>2022-02-18T10:02:18Z</cp:lastPrinted>
  <dcterms:created xsi:type="dcterms:W3CDTF">1999-04-28T13:47:34Z</dcterms:created>
  <dcterms:modified xsi:type="dcterms:W3CDTF">2022-03-22T12:25:15Z</dcterms:modified>
  <cp:category/>
  <cp:version/>
  <cp:contentType/>
  <cp:contentStatus/>
</cp:coreProperties>
</file>